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 tabRatio="825"/>
  </bookViews>
  <sheets>
    <sheet name="Медицинское оборудование" sheetId="1" r:id="rId1"/>
    <sheet name="Реаб оборудование+оргтехника " sheetId="8" r:id="rId2"/>
    <sheet name="Обучение специалистов" sheetId="3" r:id="rId3"/>
    <sheet name="Таблица деньги все" sheetId="6" r:id="rId4"/>
    <sheet name="Информатизация" sheetId="4" r:id="rId5"/>
  </sheets>
  <externalReferences>
    <externalReference r:id="rId6"/>
  </externalReferences>
  <definedNames>
    <definedName name="_GoBack" localSheetId="1">'Реаб оборудование+оргтехника '!#REF!</definedName>
    <definedName name="_xlnm._FilterDatabase" localSheetId="0" hidden="1">'Медицинское оборудование'!$A$5:$AI$7</definedName>
    <definedName name="_xlnm._FilterDatabase" localSheetId="1" hidden="1">'Реаб оборудование+оргтехника '!$A$6:$AI$8</definedName>
    <definedName name="_xlnm.Print_Titles" localSheetId="0">'Медицинское оборудование'!$3:$5</definedName>
    <definedName name="_xlnm.Print_Titles" localSheetId="2">'Обучение специалистов'!$3:$6</definedName>
    <definedName name="_xlnm.Print_Titles" localSheetId="1">'Реаб оборудование+оргтехника '!$6:$6</definedName>
    <definedName name="_xlnm.Print_Area" localSheetId="4">Информатизация!$A$1:$L$7</definedName>
    <definedName name="_xlnm.Print_Area" localSheetId="0">'Медицинское оборудование'!$A$1:$T$15</definedName>
    <definedName name="_xlnm.Print_Area" localSheetId="2">'Обучение специалистов'!$A$1:$M$20</definedName>
    <definedName name="_xlnm.Print_Area" localSheetId="3">'Таблица деньги все'!$A$1:$AC$7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3" i="8"/>
  <c r="A64"/>
  <c r="A65"/>
  <c r="A66"/>
  <c r="E11" i="3" l="1"/>
  <c r="A188" i="8"/>
  <c r="A189"/>
  <c r="A190"/>
  <c r="A191"/>
  <c r="A111"/>
  <c r="A110"/>
  <c r="A109"/>
  <c r="A108"/>
  <c r="A107"/>
  <c r="A106"/>
  <c r="E188" l="1"/>
  <c r="G188"/>
  <c r="I26" i="6"/>
  <c r="J26"/>
  <c r="G27"/>
  <c r="F27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D22"/>
  <c r="J22" s="1"/>
  <c r="B22"/>
  <c r="I22" s="1"/>
  <c r="B20"/>
  <c r="I20" s="1"/>
  <c r="A17"/>
  <c r="A16"/>
  <c r="A15"/>
  <c r="A14"/>
  <c r="A13"/>
  <c r="B12"/>
  <c r="I12" s="1"/>
  <c r="A12"/>
  <c r="A11"/>
  <c r="A10"/>
  <c r="A9"/>
  <c r="A180" i="8"/>
  <c r="A179"/>
  <c r="J14" i="1" l="1"/>
  <c r="L13"/>
  <c r="J13"/>
  <c r="L12"/>
  <c r="J12"/>
  <c r="L11" l="1"/>
  <c r="D17" i="6" s="1"/>
  <c r="J17" s="1"/>
  <c r="B17"/>
  <c r="I17" s="1"/>
  <c r="B25"/>
  <c r="I25" s="1"/>
  <c r="D24"/>
  <c r="J24" s="1"/>
  <c r="B23"/>
  <c r="I23" s="1"/>
  <c r="G14" i="3"/>
  <c r="G13" s="1"/>
  <c r="D21" i="6" s="1"/>
  <c r="J21" s="1"/>
  <c r="E14" i="3"/>
  <c r="E13" s="1"/>
  <c r="B21" i="6" s="1"/>
  <c r="I21" s="1"/>
  <c r="D20"/>
  <c r="J20" s="1"/>
  <c r="B19"/>
  <c r="I19" s="1"/>
  <c r="D18"/>
  <c r="J18" s="1"/>
  <c r="B18"/>
  <c r="I18" s="1"/>
  <c r="A186" i="8"/>
  <c r="G186" s="1"/>
  <c r="A184"/>
  <c r="A183"/>
  <c r="A182"/>
  <c r="H7"/>
  <c r="A172"/>
  <c r="A166"/>
  <c r="A131"/>
  <c r="A130"/>
  <c r="A129"/>
  <c r="A128"/>
  <c r="A105"/>
  <c r="A104"/>
  <c r="A103"/>
  <c r="A102"/>
  <c r="A101"/>
  <c r="A100"/>
  <c r="A85"/>
  <c r="A84"/>
  <c r="A83"/>
  <c r="A82"/>
  <c r="A77"/>
  <c r="A76"/>
  <c r="A75"/>
  <c r="A74"/>
  <c r="A56"/>
  <c r="A55"/>
  <c r="A54"/>
  <c r="A53"/>
  <c r="A52"/>
  <c r="A51"/>
  <c r="A50"/>
  <c r="A49"/>
  <c r="A48"/>
  <c r="A47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B24" i="6" l="1"/>
  <c r="I24" s="1"/>
  <c r="D23"/>
  <c r="J23" s="1"/>
  <c r="D25"/>
  <c r="J25" s="1"/>
  <c r="G11" i="3"/>
  <c r="D19" i="6" s="1"/>
  <c r="J19" s="1"/>
  <c r="D9"/>
  <c r="J9" s="1"/>
  <c r="D16"/>
  <c r="J16" s="1"/>
  <c r="B16"/>
  <c r="G179" i="8"/>
  <c r="G178" s="1"/>
  <c r="D14" i="6" s="1"/>
  <c r="J14" s="1"/>
  <c r="E179" i="8"/>
  <c r="E186"/>
  <c r="D15" i="6"/>
  <c r="J15" s="1"/>
  <c r="B10" l="1"/>
  <c r="I10" s="1"/>
  <c r="D10"/>
  <c r="J10" s="1"/>
  <c r="B13"/>
  <c r="I13" s="1"/>
  <c r="J7" i="8"/>
  <c r="D12" i="6"/>
  <c r="J12" s="1"/>
  <c r="I16"/>
  <c r="D13"/>
  <c r="D11"/>
  <c r="J11" s="1"/>
  <c r="B9"/>
  <c r="I9" s="1"/>
  <c r="B15"/>
  <c r="I15" s="1"/>
  <c r="B11"/>
  <c r="I11" s="1"/>
  <c r="E178" i="8"/>
  <c r="B14" i="6" s="1"/>
  <c r="I14" s="1"/>
  <c r="G7" i="8" l="1"/>
  <c r="B27" i="6"/>
  <c r="I27" s="1"/>
  <c r="J13"/>
  <c r="D27"/>
  <c r="J27" s="1"/>
  <c r="E7" i="8"/>
  <c r="K11" i="1" l="1"/>
</calcChain>
</file>

<file path=xl/sharedStrings.xml><?xml version="1.0" encoding="utf-8"?>
<sst xmlns="http://schemas.openxmlformats.org/spreadsheetml/2006/main" count="592" uniqueCount="485">
  <si>
    <t>Название субъекта Российской Федерации</t>
  </si>
  <si>
    <t>Имеющееся в организации медицинское оборудование</t>
  </si>
  <si>
    <t xml:space="preserve">наличие в организации специалистов соответсвующей квалификации для работы на медицинском оборудовании, планируемом к приобретению </t>
  </si>
  <si>
    <t>количество, шт.</t>
  </si>
  <si>
    <t xml:space="preserve">название медицинского оборудования </t>
  </si>
  <si>
    <t xml:space="preserve">наличие мероприятий по повышению квалификации (обучению, переобучению) специалистов организации для работы на медицинском оборудовании, планируемом к приобретению </t>
  </si>
  <si>
    <t xml:space="preserve">название нарушенных функций организма, на восстановление (компенсацию) которых направлены реабилитационные мероприятия с использованием медицинского оборудования </t>
  </si>
  <si>
    <t>Общая информация об организации, которую планируется оснащать медицинским оборудованием</t>
  </si>
  <si>
    <t>полное название организации</t>
  </si>
  <si>
    <t>направление реабилитации и абилитации инвалидов*, реализуемое в организации</t>
  </si>
  <si>
    <t>источники финансирования организации на осуществление медицинской реабилитации</t>
  </si>
  <si>
    <t>условия, в которых планируется осуществление медицинской реабилитации с использованием медицинского оборудования (амбулаторно/в дневном стационаре/ стационарно)</t>
  </si>
  <si>
    <t>средняя стоимость единицы планируемого к приобретению медицинского оборудования, тыс. руб.</t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</si>
  <si>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</si>
  <si>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</si>
  <si>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</si>
  <si>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</si>
  <si>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</si>
  <si>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</si>
  <si>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</si>
  <si>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</si>
  <si>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</si>
  <si>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</si>
  <si>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</si>
  <si>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</si>
  <si>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</si>
  <si>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</si>
  <si>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</si>
  <si>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</si>
  <si>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</si>
  <si>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средняя стоимость единицы планируемой к приобретению техники, оргтехники, программного обеспечения, тыс. руб.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</si>
  <si>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</si>
  <si>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</si>
  <si>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</si>
  <si>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</si>
  <si>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</si>
  <si>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</si>
  <si>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</si>
  <si>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</si>
  <si>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29.12.2012                 № 1705н с указанием номера приложения**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</si>
  <si>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</si>
  <si>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</si>
  <si>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</si>
  <si>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</si>
  <si>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</si>
  <si>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** Указывается соответствующий пункт (пункты) перечня мероприятий согласно проекту региональной программы.</t>
  </si>
  <si>
    <t>план по приобретению (название, количество)**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</si>
  <si>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</si>
  <si>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</si>
  <si>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</si>
  <si>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</si>
  <si>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</si>
  <si>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</si>
  <si>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Медицинское оборудование, которое планируется приобрести в организацию за счет средств субсидии из федерального бюджета</t>
  </si>
  <si>
    <t>Объем необходимой в 2020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</si>
  <si>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доля средств субсидии из федерального бюджета, запланированных на приобретение медицинского оборудования, от общего объема необходимой в 2020 году субсидии из федерального бюджета,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</si>
  <si>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2020 год, тыс. руб.</t>
  </si>
  <si>
    <t xml:space="preserve">Предельный уровень софинансирования  расходного обязательства субъекта Российской Федерации из федерального бюджета на 2020 год, %
 </t>
  </si>
  <si>
    <t>Предельный уровень софинансирования  расходного обязательства субъекта Российской Федерации из федерального бюджета на 2020 год, %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</si>
  <si>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</si>
  <si>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</si>
  <si>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</si>
  <si>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общий объем средств субсидии из федерального бюджета, запланированных на приобретение медицинского оборудования в 2020 году,                               тыс. руб.</t>
  </si>
  <si>
    <t>Общий объем средств субъекта Российской Федерации, запланированных на приобретение оборудования в 2020 году, тыс. руб.</t>
  </si>
  <si>
    <t xml:space="preserve">Общий объем средств субсидии из федерального бюджета, запланированных на приобретение оборудования в 2020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</si>
  <si>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2020 году  субсидии из федерального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</si>
  <si>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2020 году, тыс. руб.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</si>
  <si>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2020 году, тыс. руб. </t>
  </si>
  <si>
    <t>Общий объем средств субъекта Российской Федерации, запланированных на проведение мероприятий по обучению в 2020 году, тыс. руб.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</si>
  <si>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2020 году субсидии из федерального бюджета, %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</si>
  <si>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2020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</si>
  <si>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2020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</si>
  <si>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2020 году, тыс. руб.</t>
  </si>
  <si>
    <t>общий объем средств субъекта Российской Федерации, запланированных на приобретение медицинского оборудования в 2020 году, тыс. руб.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</si>
  <si>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</si>
  <si>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</si>
  <si>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Алтайский край</t>
  </si>
  <si>
    <t>медицинская</t>
  </si>
  <si>
    <t>федеральный бюджет
краевой бюджет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</si>
  <si>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вид деятельности (при наличии лицензии)</t>
    </r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</si>
  <si>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2020 году субсидии из федерального бюджета, %</t>
  </si>
  <si>
    <t>профессиональная переподготовка</t>
  </si>
  <si>
    <t>специалист по оказанию государственных услуг в области занятости населения</t>
  </si>
  <si>
    <t>занятость населения</t>
  </si>
  <si>
    <t>КГБСУСО "Егорьевский детский дом-интернат для умственно отсталых детей"</t>
  </si>
  <si>
    <t>КГБСУСО «Первомайский психоневрологический интернат»</t>
  </si>
  <si>
    <t>КГБСУСО «Центральный дом-интернат для престарелых и инвалидов»</t>
  </si>
  <si>
    <t xml:space="preserve"> </t>
  </si>
  <si>
    <t>Тренажеры</t>
  </si>
  <si>
    <t>Альтернативные принадлежности для компьютеров (ролер, выносная кнопка, электронная увеличительная  с плеером  мышь, клавиатура),  2 комплекта</t>
  </si>
  <si>
    <t>Терминалы для общественной информации, 2 шт.</t>
  </si>
  <si>
    <t>Оборудование для песочной терапии, 1 комплект</t>
  </si>
  <si>
    <t>Тестовые методики для педагогической диагностики и консультирования, 5 шт.</t>
  </si>
  <si>
    <t>Оборудование для сенсорной комнаты, 5 ед.</t>
  </si>
  <si>
    <t>КГБПОУ «Алтайская академия гостеприимства»</t>
  </si>
  <si>
    <t>Терминалы для общественной информации, 1 шт.</t>
  </si>
  <si>
    <t>Подъемные устройства (в том числе для лестничных маршей), 1 шт.</t>
  </si>
  <si>
    <t>КГБПОУ «Бийский промышленно-технологический колледж»</t>
  </si>
  <si>
    <t>Кресло-коляска с ручным приводом (комнатная, прогулочная, активного типа),2 шт</t>
  </si>
  <si>
    <t>Подъемные устройства (в том числе для лестничных маршей), 2 шт</t>
  </si>
  <si>
    <t>Преобразователь речи в текст (синтезатор речи), 2 шт.</t>
  </si>
  <si>
    <t>нарушение мобильности</t>
  </si>
  <si>
    <t>дневной стационар;  стационар</t>
  </si>
  <si>
    <t>есть</t>
  </si>
  <si>
    <t>нарушение баланса</t>
  </si>
  <si>
    <t>нарушение движения, ходьбы</t>
  </si>
  <si>
    <t>КГКУ «Алтайская краевая специальная библиотека для незрячих и слабовидящих»</t>
  </si>
  <si>
    <t>Мнемосхемы, в том числе тактильные и звуковые, предупреждающие указатели:Мнемосхема тактильно-звуковая, 1 шт.</t>
  </si>
  <si>
    <t>КГБУ «Алтайская краевая универсальная научная библиотека им. В.Я. Шишкова»</t>
  </si>
  <si>
    <t>КГКУ «Алтайская краевая детская библиотека им. Н.К. Крупской»</t>
  </si>
  <si>
    <t xml:space="preserve">Бийская ДМШ № 2  </t>
  </si>
  <si>
    <t>стационарное социальное обслуживание</t>
  </si>
  <si>
    <t>Мероприятие 4.3.3. Обучение специалистов стационарных учреждений социального обслуживания подведомственных Минсоцзащите Алтайского края, оказывающих реабилитационную и абилитационную помощь</t>
  </si>
  <si>
    <t>повышение квалификации</t>
  </si>
  <si>
    <t>КГБУСО "Центр социальной реабилитации инвалидов и ветеранов боевых действий"</t>
  </si>
  <si>
    <t>КГБУСО "Комплексный центр социального обслуживания населения города Славгорода"</t>
  </si>
  <si>
    <t>КГБУСО "Краевой реабилитационный центр для детей и подростков с ограниченными возможностями "Журавлики"</t>
  </si>
  <si>
    <t>КГБУСО "Краевой реабилитационный центр для детей и подростков с ограниченными возможностями "Добродея"</t>
  </si>
  <si>
    <t>КГБУСО "Краевой реабилитационный центр для детей и подростков с ограниченными возможностями "Родник"</t>
  </si>
  <si>
    <t>КГБУСО "Комплексный центр социального обслуживания населения города Рубцовска"</t>
  </si>
  <si>
    <t>КГБУСО "Комплексный центр социального обслуживания населения города Бийска"</t>
  </si>
  <si>
    <t>КГБУСО "Комплексный центр социального обслуживания населения города Барнаула"</t>
  </si>
  <si>
    <t>да
"медицинская реабилитация"</t>
  </si>
  <si>
    <t>"Курсы повышения квалификации по технологиям ранеей помощи для детей с различными нарушениями развития"</t>
  </si>
  <si>
    <t>социальная защита населения</t>
  </si>
  <si>
    <t>стоимость мероприятия по обучению специалистов (на 1 человека), тыс. руб.</t>
  </si>
  <si>
    <t>Специалист по реабилитационной работе в социальной сфере</t>
  </si>
  <si>
    <t>нестационарное социальное обслуживание</t>
  </si>
  <si>
    <t xml:space="preserve">Жилой модуль «Кухня»   (ГОСТ ИСО 9999-2014)                 
</t>
  </si>
  <si>
    <t xml:space="preserve">Развивающие дидактические настольные игры, книги, игрушки;
позиционное оборудование
</t>
  </si>
  <si>
    <t>16 тифлофлешплееров</t>
  </si>
  <si>
    <t xml:space="preserve">Проектор Canon LV-WX31OS KФ,
Маршрутизатор  ТР-LINK Archer C50 (2шт.),
Микрофон Defender MIC-155,
Веб-камера Logitech HD Pro Webcam C920 (2 шт.) 
Минисистема LG CJ44 (2шт.)
</t>
  </si>
  <si>
    <t>Ноутбук Acer ES-S75G-34PS</t>
  </si>
  <si>
    <t>Интерактивная доска Classic Solution Dual Touch V83</t>
  </si>
  <si>
    <t>Уличный пандус, кнопка вызова</t>
  </si>
  <si>
    <t>Вспомогательные средства для обучения музыкальному искусству, 1 шт.  Код 30 12</t>
  </si>
  <si>
    <t xml:space="preserve">Вспомогательные средства, записывающие, воспроизводящие и отображающие звуко- и видеоинформацию (устройства, которые записывают и передают информацию в звуковом или визуальном формате, и средства, которые объединяют любые из этих функций), 1 шт. Код 22 18  </t>
  </si>
  <si>
    <t>Компьютеры, вспомогательные и альтернативные принадлежности для компьютеров, 1 шт. Код 22 33 03</t>
  </si>
  <si>
    <t>Мероприятие 4.1.1. Оснащение реабилитационным оборудованием организаций нестационарного социального обслуживания, осуществляющих социальную реабилитацию инвалидов, в том числе детей-инвалидов</t>
  </si>
  <si>
    <t>Мероприятие 4.3.2. Обучение специалистов центров занятости населения управлений социальной защиты населения по городским округам и муниципальным районам, технологиям в реабилитации инвалидов, детей-инвалидов и детей с ограниченными возможностями</t>
  </si>
  <si>
    <t>КГБУСО "Комплексный центр социального обслуживания населения города Новоалтайска"</t>
  </si>
  <si>
    <t>Пандус телескопический двухсекционный, 2 шт.  18 30 11</t>
  </si>
  <si>
    <t>Мнемосхемы, в том числе тактильные и звуковые
Тактильная табличка комплексная «Вывеска» с шрифтом Брайля, 1 шт 04 36 06</t>
  </si>
  <si>
    <t>Телефон с большими кнопками и шрифтом Брайля 22 24 09, 1 шт.</t>
  </si>
  <si>
    <t>Электронное увеличивающее устройство для слабовидящих 22 03 18, 1 шт.</t>
  </si>
  <si>
    <t xml:space="preserve">*** с целью внедрения в КГБСУСО "Бобровский психоневрологический интернат" технологии "тренировочная квартира" необходимо приобретение полного жилого модуля "Кухня" с кухонной мебелью, адаптированной к потребностям инвалидов и ассистивными устройствами </t>
  </si>
  <si>
    <t xml:space="preserve">Мероприятие 2.1.3. Оснащение реабилитационным оборудованием профессиональных образовательных организаций, осуществляющих (предоставляющих) реабилитационные услуги (мероприятия) инвалидам и детям инвалидам </t>
  </si>
  <si>
    <t>Мероприятие 4.1.2. Оснащение реабилитационным оборудованием организаций стационарного социального обслуживания, необходимым для комплексной реабилитации и абилитации инвалидов, в том числе детей-инвалидов</t>
  </si>
  <si>
    <t>Мероприятие 4.1.5. Приобретение реабилитационного оборудования в целях организации технологии сопровождаемого проживания инвалидов</t>
  </si>
  <si>
    <t>Мероприятие 4.1.7. Оснащение библиотек Алтайского края реабилитационным оборудованием для оказания реабилитационных и абилитационных услуг (мероприятий) инвалидам и детям-инвалидам</t>
  </si>
  <si>
    <t>Мероприятие 4.1.4. Оснащение медицинских организаций КГБУЗ «Городская детская больница № 1, г. Барнаул», КГБУЗ «Краевой психоневрологический детский санаторий», КГБУЗ «Детский санаторий «Медуница, г. Рубцовска», КГБУЗ «Городская детская поликлиника №5, г. Барнаула», КГБУЗ «Городская детская поликлиника №2, г. Бийска» медицинским  оборудованием для оказания медицинской реабилитации</t>
  </si>
  <si>
    <t>Мероприятие 4.3.1. Обучение специалистов нестационарного социального обслуживания, подведомственных Минсоцзащите Алтайского края, технологиям оказания услуг по реабилитации инвалидов, детей-инвалидов</t>
  </si>
  <si>
    <t>Мероприятие 4.3.4.  Обучение специалистов технологиям оказания услуг по  ранней помощи</t>
  </si>
  <si>
    <t>Мероприятие 4.1.3. Оснащение центров занятости населения, осуществляющих профессиональную реабилитацию инвалидов, компьютерной техникой, оргтехникой и программным обеспечением в целях организации реабилитационных мероприятий</t>
  </si>
  <si>
    <t xml:space="preserve"> 
</t>
  </si>
  <si>
    <t xml:space="preserve">
</t>
  </si>
  <si>
    <t xml:space="preserve">                      </t>
  </si>
  <si>
    <t>7 центров занятости населения краевых государственных казенных учреждений управлений социальной защиты населения по городским округам и муниципальным районам</t>
  </si>
  <si>
    <t>Мероприятие 4.2.5. Оснащение медицинским оборудованием для медицинской реабилитации отделения комплексной реабилитации на 30 круглосуточных коек, открытого на базе КГБУЗ «Алтайский краевой клинический центр охраны материнства и детства», для детей с патологией нервной и опорно-двигательной систем:</t>
  </si>
  <si>
    <t>6. КГБУЗ "Алтайский краевой клинический центр охраны материнства и детства"</t>
  </si>
  <si>
    <t xml:space="preserve">федеральный бюджет, краевой бюджет </t>
  </si>
  <si>
    <t xml:space="preserve"> стационар</t>
  </si>
  <si>
    <t xml:space="preserve">Подъемное устройство ( в том числе для лестничных маршей)
(ГОСТ ИСО 9999-2014)
</t>
  </si>
  <si>
    <t>кресло-коляска с ручным приводом, комнатная - 4 шт.</t>
  </si>
  <si>
    <t>компьютеры, вспомогательные и альтернативные принадлежности для компьютеров - 3 шт.</t>
  </si>
  <si>
    <t>4.3.1.</t>
  </si>
  <si>
    <t>4.3.2.</t>
  </si>
  <si>
    <t>4.3.3.</t>
  </si>
  <si>
    <t>4.3.4.</t>
  </si>
  <si>
    <t>4.3.6.</t>
  </si>
  <si>
    <t>4.3.7.</t>
  </si>
  <si>
    <t>4.3.8.</t>
  </si>
  <si>
    <t>4.3.9.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</si>
  <si>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пподпрограммой II «Формирование системы комплексной реабилитации и абилитации инвалидов, в том числе детей-инвалидов, в Алтайском крае» проекта государственной программы Алтайского края «Доступная среда в Алтайском крае»</t>
  </si>
  <si>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подпрограммой II «Формирование системы комплексной реабилитации и абилитации инвалидов, в том числе детей-инвалидов, в Алтайском крае» проекта государственной программы Алтайского края «Доступная среда в Алтайском крае»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</si>
  <si>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 с подпрограммой II «Формирование системы комплексной реабилитации и абилитации инвалидов, в том числе детей-инвалидов, в Алтайском крае» проекта государственной программы Алтайского края «Доступная среда в Алтайском крае»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</si>
  <si>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подпрограммой II «Формирование системы комплексной реабилитации и абилитации инвалидов, в том числе детей-инвалидов, в Алтайском крае» проекта государственной программы Алтайского края «Доступная среда в Алтайском крае»</t>
  </si>
  <si>
    <t>Аппарат активнопассивной механотерапии для рук и ног, детский</t>
  </si>
  <si>
    <t>контроль функции внешнего дыхания</t>
  </si>
  <si>
    <t xml:space="preserve">1. КГБУЗ «Краевой психоневрологический детский санаторий»,            2.. КГБУЗ «Детский санаторий «Медуница», г Рубцовск,           3. КГБУЗ «Городская детская поликлиника № 5, г Барнаул» 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</si>
  <si>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</si>
  <si>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</si>
  <si>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</si>
  <si>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>Объем средств, запланированных на приобретение медицинского оборудования, в 2021 году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</si>
  <si>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</si>
  <si>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</si>
  <si>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запланированных на проведение мероприятий по обучению специалистов, в 2021 году</t>
  </si>
  <si>
    <t>Набор посуды для инвалидов, 20 шт.  1509210</t>
  </si>
  <si>
    <t xml:space="preserve">Опоры для ног и ступней, 20 шт, 181015 </t>
  </si>
  <si>
    <t>Приспособление для изменения позы в постели, 4 шт., 181806</t>
  </si>
  <si>
    <t>Дверные ручки для инвалидов, 3 шт., 182103</t>
  </si>
  <si>
    <t>Крючки и трости -рукоятки для раздевания и одевания (носков,обуви,рубашек), 10 шт., 9091200</t>
  </si>
  <si>
    <t>Тестовые методики для психологической диагностики и консультирования, 1 шт., 42506</t>
  </si>
  <si>
    <t>КГБСУСО "Бобровский психоневрологический интернат"</t>
  </si>
  <si>
    <t>Холодильники и бытовые морозильники, 1 шт. 150324</t>
  </si>
  <si>
    <t xml:space="preserve">Посудомоечные машины механическиагрегаты для мытья столовых приборов и посуды, 2 шт,, 150618 </t>
  </si>
  <si>
    <t>КГБСУСО «Барнаульский до интернат для престарелых и инвалидов (инвалидов войны и труда)»</t>
  </si>
  <si>
    <t>Машинка стиральная, 2 шт, 151533</t>
  </si>
  <si>
    <t>Оборудование для сенсорной комнаты, 1 шт., 043609</t>
  </si>
  <si>
    <t>Средства для рисования и рукописи, 1 шт, 221203</t>
  </si>
  <si>
    <t>Силовые тренажеры, 1 шт., 044815</t>
  </si>
  <si>
    <t>КГБСУСО "Дружбинский дом-интернат для престарелых и инвалидов"</t>
  </si>
  <si>
    <t>Прикроватные столы, 2 шт., 180315</t>
  </si>
  <si>
    <t>Кресло-стулья, 4 шт., 091203</t>
  </si>
  <si>
    <t>Ходунки, 3 шт.,120603</t>
  </si>
  <si>
    <t>велотренажер, 1 шт., 044803</t>
  </si>
  <si>
    <t>Валик для массажа под шею US NEDICA USM 010, 1 шт.,044827</t>
  </si>
  <si>
    <t>Валик для массажа под шею US NEDICA USM 002, 1 шт.,044827</t>
  </si>
  <si>
    <t>Валик для массажа под шею US NEDICA USM 008, 1 шт.,044827</t>
  </si>
  <si>
    <t>Тренажер Гросса, 1 шт., 044815</t>
  </si>
  <si>
    <t>трансформар "Горка-ролики" с креплениями, 1 шт., 044815</t>
  </si>
  <si>
    <t>Детский степлер JD09, 1 шт., 044807</t>
  </si>
  <si>
    <t>Панель-лабиринт деревянная "Рисуем ногами", 1 шт., 044807</t>
  </si>
  <si>
    <t>Тренажер "Сгибание-разгибание падьцев", 1 ш., 044812</t>
  </si>
  <si>
    <t>Бизиборд IVOODPLAI развивающая доска, 2 шт., 044812</t>
  </si>
  <si>
    <t>Панель настенная для эрготерапии 100/60 см, 1 шт., 044812</t>
  </si>
  <si>
    <t>Тренажер-вертикаль 1404.5.01, 1 шт., 044812</t>
  </si>
  <si>
    <t>Тренажер настольный спираль-горизонталь 404.4, 1 шт., 044812</t>
  </si>
  <si>
    <t>Тренажер настольный винтовое вращение 404.2.01, 1 шт., 044812</t>
  </si>
  <si>
    <t>Кровать функциональная детская КФД-01 МСК-108, 5шт. 181207</t>
  </si>
  <si>
    <t xml:space="preserve">Медицинская кровать подростковая F-45, 30 шт., 181207, </t>
  </si>
  <si>
    <t xml:space="preserve">Шариковый бассейн, 1 шт., 300306, </t>
  </si>
  <si>
    <t>Вертикализатор с передним наклолном Рифтон, 1 шт., 044815</t>
  </si>
  <si>
    <t>Вертикализатор с обратным наклоном Рифтон, 1 шт., 044815</t>
  </si>
  <si>
    <t>Оборудование для песочной терапии, 3 шт., 0436</t>
  </si>
  <si>
    <t>Модуль для развития мелкой моторики, 3 шт., 0512</t>
  </si>
  <si>
    <t>Развивающий игровой стол , 2 шт., 0512</t>
  </si>
  <si>
    <t>Настенный модуль "Зубчатые колеса", 2 шт., 0512</t>
  </si>
  <si>
    <t>Бизиборд "Развивайка", 3 шт., 0527</t>
  </si>
  <si>
    <t>Панель дидактическая тактильная музыкальная, 3 шт., 0512</t>
  </si>
  <si>
    <t>Стол для детей с ОВЗ на колесика с регулируемой высотой, 2 шт., 0536</t>
  </si>
  <si>
    <t>Мягкий игровой комплекс "Замок", 2 шт., 0436</t>
  </si>
  <si>
    <t>КГБСУСО «Мамонтовский психоневрологический интернат»</t>
  </si>
  <si>
    <t>Кровати и съемные кровати платформы/подматрацные платформы с механичесой регултровкой, 10 шт., 181210</t>
  </si>
  <si>
    <t>Специальное противопролежневое оборудование , 10 шт., 043309</t>
  </si>
  <si>
    <t>прикроватные столы (поверх или рядом с кроватью), 3 шт., 180315</t>
  </si>
  <si>
    <t>Наколенные лотки и столы, прикрепляемые к креслам, 3 шт., 181024</t>
  </si>
  <si>
    <t>КГБСУСО «Масальский психоневрологический интернат»</t>
  </si>
  <si>
    <t>Вспомогательные средства для тренировки способности различать и сравнивать, 1 шт., 043603</t>
  </si>
  <si>
    <t>Средства для тестирования и оценки психических функций организма, 1 шт., 042606</t>
  </si>
  <si>
    <t>Средства для тренировки памяти, 1 шт., 051203</t>
  </si>
  <si>
    <t>Средства для тренировки внимания, 1 шт., 051209</t>
  </si>
  <si>
    <t>Кровати и съемные кровати платформы/подматрацные платформы, регулируемые вручную, 2 шт., 181210</t>
  </si>
  <si>
    <t>КГБСУСО «Озерский психоневрологический интернат»</t>
  </si>
  <si>
    <t>Опоры для ног и ступней, 2 шт., 181015</t>
  </si>
  <si>
    <t>Передвижной перемещающийся подъемник, 2 шт., 1236</t>
  </si>
  <si>
    <t>Поручень горизонтальный прикроватный, 30 шт., 123109</t>
  </si>
  <si>
    <t>Приспособление для изменения позы в постели, 5 шт, 22,5</t>
  </si>
  <si>
    <t>Противопролежневый матрац, 5 шт., 043309</t>
  </si>
  <si>
    <t xml:space="preserve">Жилой модуль "Санитарная комната"с мебелью, адаптированнай к потребностям инвалидов, 1 шт., 9999-2014 </t>
  </si>
  <si>
    <t>Кесла для ванн/душа (на колесиках), доски для ванны, табуретки, спинки и сиденья, 4 шт., 093303</t>
  </si>
  <si>
    <t>Лежанки для ванн, столы для душа, 2 шт., 093312</t>
  </si>
  <si>
    <t>Мнемосхемы звуковые и тактильные, 2 шт., 043606</t>
  </si>
  <si>
    <t>Подъемные устройства, 1 шт., 1236</t>
  </si>
  <si>
    <t>Терминалы для общественной приемной, 1 шт., 223309</t>
  </si>
  <si>
    <t>Оборудование для песочной терапии, 5 шт., 043603</t>
  </si>
  <si>
    <t>Рабочие материалы для педагогической коррекции, 1 шт., 0515</t>
  </si>
  <si>
    <t>Компьютеры, вспомогательные и альтернативные принадлежности для компьютеров, 7 шт., 223303</t>
  </si>
  <si>
    <t>Средства для рисования и рукописи, 7 шт., 221203</t>
  </si>
  <si>
    <t>Беговые роликовые дорожки, 3 шт., 044803</t>
  </si>
  <si>
    <t>Велотренажеры, 2 шт., 044803</t>
  </si>
  <si>
    <t>тренажеры для укрепления позвоночника, 3 шт., 044824</t>
  </si>
  <si>
    <t>шведская стенка, 4 шт., 3009</t>
  </si>
  <si>
    <t>КГБСУСО «Павловский психоневрологический интернат»</t>
  </si>
  <si>
    <t>Столы, прикрепляемые к креслам, 12 шт., 181024</t>
  </si>
  <si>
    <t>специальное противопролежневое оборудование, 10 шт., 043309</t>
  </si>
  <si>
    <t>подголовники и опры для шеи, 12 шт., 181012</t>
  </si>
  <si>
    <t>подушки для сидения и подстилки для поддержания целостности ткани, 20 шт., 043303</t>
  </si>
  <si>
    <t>прикроватные столы, 30 шт., 180315</t>
  </si>
  <si>
    <t>кресла для ванн/душа на колесиках, 6 шт., 093307</t>
  </si>
  <si>
    <t>кресла -стулья, 30 шт., 091203</t>
  </si>
  <si>
    <t>кровати и съемные кровати-платформы с механической регулировкой, 2 шт., 181210</t>
  </si>
  <si>
    <t>подкладные судна, 10 шт., 091233</t>
  </si>
  <si>
    <t>трости и палки для ходьбы, 2 шт., 120303</t>
  </si>
  <si>
    <t>локтевые костыли, 1 шт., 120306</t>
  </si>
  <si>
    <t>подмышечные костыли, 1 шт., 120312</t>
  </si>
  <si>
    <t>кресла-коляски с электроприводом и ручным управлениям, 3 шт., 122303</t>
  </si>
  <si>
    <t>видеозаписывающая и видеовоспродящая аппаратура, 1 шт., 221806</t>
  </si>
  <si>
    <t>Спортивное оборудование и инвентарь универсального назначения для организации спортивного городка, 1 шт, 3009</t>
  </si>
  <si>
    <t xml:space="preserve">Кроватис одной илиболее секциями, подматрацные платформы, 33 шт., </t>
  </si>
  <si>
    <t>Матрац с изменяемым профилем ложа, 33 шт.</t>
  </si>
  <si>
    <t>Поворачивающее устройство для подъема и поворачивания подушек, перемещения простыней, 3 шт.</t>
  </si>
  <si>
    <t>кресла для ванны/душа, доски для ванны, табуретки, спинки и сиденья, 5 шт.</t>
  </si>
  <si>
    <t>кресло-стул с санитарным оснащением для компенсации ограничений способности к передвижению, 5 шт.</t>
  </si>
  <si>
    <t>умывальник передвижной , 15 шт.</t>
  </si>
  <si>
    <t>КГБСУСО «Рубцовский дом-интернат для престарелых и инвалидов»</t>
  </si>
  <si>
    <t>КГБСУСО «Тальменски психоневрологический интернат</t>
  </si>
  <si>
    <t>ходунки на колесиках (роллаторы), 10 шт., 120606</t>
  </si>
  <si>
    <t>вертикализатор, 1 шт., 053603</t>
  </si>
  <si>
    <t>кресло-коляски, 10 шт., 122206</t>
  </si>
  <si>
    <t>подъемное устройство для ванны, 1 шт., 123618</t>
  </si>
  <si>
    <t>многофункциональная кровать, 40 шт., 181210</t>
  </si>
  <si>
    <t>Съемные подматрацные платформы, 40 шт., 181210</t>
  </si>
  <si>
    <t>стол прикроватный, 10 шт., 180315</t>
  </si>
  <si>
    <t>Мнемосхема, 1 шт, 043436</t>
  </si>
  <si>
    <t>КГБСУСО «Троицкий психоневрологический интернат</t>
  </si>
  <si>
    <t>кровати с одной или более секциями, подматрацные платформы, 4 шт., 181210</t>
  </si>
  <si>
    <t>рпотивопролежневый матрац, 4 шт., 43309</t>
  </si>
  <si>
    <t>штанга-консоль к кровати для самостоятельного , 4 шт., 123109</t>
  </si>
  <si>
    <t>умывальник передвижной, 2 шт., 933</t>
  </si>
  <si>
    <t>подголовник для шеи, 2 шт., 181012</t>
  </si>
  <si>
    <t>передвижной перемещающий подъемник, 1 шт.,  1236</t>
  </si>
  <si>
    <t>опоры для ног и ступней, 4 шт., 181015</t>
  </si>
  <si>
    <t>КГБСУСО «Тюменцевский детский психоневрологический интернат</t>
  </si>
  <si>
    <t>оборудование для сенсорной комнаты (комплект), 1 шт., 043609</t>
  </si>
  <si>
    <t>велотренажер, 2 шт., 044803</t>
  </si>
  <si>
    <t>интерактивная тумба SMART BOX, 1 шт., 043609</t>
  </si>
  <si>
    <t>устройство БОС для опорно-двигательно аппарата, 2 шт., 044824</t>
  </si>
  <si>
    <t>мышечные стимуляторы, не используемые в качестве ортезов, 2 шт., 044824</t>
  </si>
  <si>
    <t>Лестничная наклонная подъемная платформа поворотной траектории HIRO 320, 2 шт., 1236</t>
  </si>
  <si>
    <t>КГБСУСО «Шелаболихинский психоневрологический интернат"</t>
  </si>
  <si>
    <t>Кровати с одной или более секциями, подматрацные платформы, 4 шт., 181210</t>
  </si>
  <si>
    <t>Матрац с изменяемым профилем ложа, 8 шт., 181218</t>
  </si>
  <si>
    <t>противопролежневый матрац, 2 шт., 043309</t>
  </si>
  <si>
    <t>раскладной столик для приема пищи, 4 шт., 180315</t>
  </si>
  <si>
    <t>кресла для душа на колесиках, 2 шг., 093303</t>
  </si>
  <si>
    <t>судна подкладные, 5 шт., 091233</t>
  </si>
  <si>
    <t>таз с подставкой для умывания, 3 шт., 093315</t>
  </si>
  <si>
    <t>умывальник передвижной, 3 шт. , 0933</t>
  </si>
  <si>
    <t>вспомогательные средства для обучения драматическому искусству и танцам, 1 шт., 052409</t>
  </si>
  <si>
    <t>компьютеры, вспомогательные и альтернативные , 5 шт., 223303</t>
  </si>
  <si>
    <t>КГБСУСО «Шипуновский дом-интернат для престарелых и инвалидов»</t>
  </si>
  <si>
    <t>кровати с одной или более секциями, подматрацные платформы, 45 шт., 181210</t>
  </si>
  <si>
    <t>передвижной перемещающийся подъемник, 1 шт., 1236</t>
  </si>
  <si>
    <t>сиденье для ванной, 5 шт., 043309</t>
  </si>
  <si>
    <t>кресло-стул с санитарным оснащением , 2 шт., 093303</t>
  </si>
  <si>
    <t>умывальник передвижной, 2 шт. , 0933</t>
  </si>
  <si>
    <t>противопролежневый матрац, 5 шт., 043309</t>
  </si>
  <si>
    <t>тестовые методики для психологической диагностит и консультирования, 1 шт., 042506</t>
  </si>
  <si>
    <t>компьютеры, вспомогательные и альтернативные принадлежности, 1 шт., 044803</t>
  </si>
  <si>
    <t>велотренажеры, 1 шт., 044803</t>
  </si>
  <si>
    <t>КГБСУСО «Пещерский психоневрологический интернат»</t>
  </si>
  <si>
    <t>КГБСУСО "Славгородский дом-интернат для престарелых и инвалидов"</t>
  </si>
  <si>
    <t>Вспомогательные средства для мытья волос, 2 шт., 093903</t>
  </si>
  <si>
    <t>кресла для ванн/душа на колесиках , 4 шт., 093307</t>
  </si>
  <si>
    <t>кресла-стулья, 2 шт., 091203</t>
  </si>
  <si>
    <t>туалетные подлокотники, спинки, монтируемые на унитазах, 12 шт., 091224</t>
  </si>
  <si>
    <t>матрацы и наматрасники , 10 шт., 181218</t>
  </si>
  <si>
    <t>фиксированные опорные брусья и поручни, 20 шт., 181806</t>
  </si>
  <si>
    <t>прикроватные столы, 10 шт., 180315</t>
  </si>
  <si>
    <t>противоскользящие маты для ванной, душа, ленты, 10 шт., 093306</t>
  </si>
  <si>
    <t>портативные компьютеры и персональные цифровые ассистенты , 2 шт., 223306</t>
  </si>
  <si>
    <t>компьютерная техника, оргтехникойа и программным обеспечением, 20 комплектов</t>
  </si>
  <si>
    <t>Вспомогательные средства, записывающие, воспроизводящие и отображающие звуко-и видеоинформацию, 1 шт.</t>
  </si>
  <si>
    <t>пандус телескопический двухсекционный, 1 шт.</t>
  </si>
  <si>
    <t>подьемное устройство для инвалидов, 1 шт.</t>
  </si>
  <si>
    <t>Тактильно-сенсорный информационный терминал "Tactile-VERT-1(43)V" с тактильным управлением для слепых, 1 шт.,</t>
  </si>
  <si>
    <t>индукционная петля для оборудования терминалов, 1 шт.</t>
  </si>
  <si>
    <t>Вспомогательные средства, записывающие, воспроизводящие и отображающие звуко-и видеоинформацию: индукционная петля, 1 шт.</t>
  </si>
  <si>
    <t>КГБПОУ «Алтайский промышленно-экономический колледж»</t>
  </si>
  <si>
    <t>Кресло-коляска с ручным приводом (комнатная, прогулочная, активного типа), 2 шт.</t>
  </si>
  <si>
    <t>Синтезатор речи, 1 шт.</t>
  </si>
  <si>
    <t>Тренажеры , 6 шт.</t>
  </si>
  <si>
    <t>Кресло-коляска с ручным приводом (комнатная, прогулочная, активного типа), 4 шт.</t>
  </si>
  <si>
    <t>КГБПОУ «Алтайский архитектурно-строительный колледж»</t>
  </si>
  <si>
    <t>КГБПОУ «Алтайский политехнический техникум»</t>
  </si>
  <si>
    <t>Кресло-коляска с ручным приводом (комнатная, прогулочная, активного типа), 3 шт.</t>
  </si>
  <si>
    <t>КГБПОУ «Барнаульский государственный педагогический колледж»</t>
  </si>
  <si>
    <t>Тренажеры, 5 шт.</t>
  </si>
  <si>
    <t>Оборудование для песочной терапии, 1 комплект;
оборудование для сенсорной комнаты, 3 шт.;
тестовые методики для психологической диагностики и консультирования.</t>
  </si>
  <si>
    <t>Тренажеры , 5 шт.</t>
  </si>
  <si>
    <t>Мероприятие 4.1.12.Приобретение реаби-литационного обору-дования для развития адаптивной физиче-ской культуры и спорта</t>
  </si>
  <si>
    <t xml:space="preserve">Мероприятие 4.1.13 Создание, экксплуатация и развитие информационной системы с целью формирования сведений об оказании реабилитационных и (или) абилитационных услуг инвалидам, детям-инвалидам, услуг ранней помощи детям целевой группы </t>
  </si>
  <si>
    <t>Минсоцзащита Алтайского края</t>
  </si>
  <si>
    <t>тестовые  методики для психологической диагностики и консультирования  04 2506 - 1 штука</t>
  </si>
  <si>
    <t>Компьютеры и терминалы ГОСТ Р ИСО 9999-2014-4 шт</t>
  </si>
  <si>
    <t>Вспомогательные средства для тренировки опорно-двигательного и вестибулярного аппаратов ГОСТ Р ИСО 9999-2014-1 штука</t>
  </si>
  <si>
    <t>Кресла-коляски с электроприводом, ГОСТ Р ИСО 9999-2014-1 штука</t>
  </si>
  <si>
    <t>Вспомогательные средства для перцептивной тренировки (тренировки восприимчивости) ГОСТ Р ИСО 9999-2014-1 штука</t>
  </si>
  <si>
    <t>Вспомогательные средства обучения основным обиходным навыкам   ГОСТ Р ИСО 9999-2014-1 штука</t>
  </si>
  <si>
    <t>Вспомогательные средства обучения в сфере искусства ГОСТ Р ИСО 9999-2014-1 штука</t>
  </si>
  <si>
    <t>Вспомогательные средства для занятий спортом ГОСТ Р ИСО 9999-2014 - 9 штук</t>
  </si>
  <si>
    <t>Вспомогательные средства для тренировки опорно-двигательного и вестибулярного аппаратовГОСТ Р ИСО 9999-2014-1 штука</t>
  </si>
  <si>
    <t>Вспомогательные средства обучения основным обиходным навыкамГ ОСТ Р ИСО 9999-2014- 1 штука</t>
  </si>
  <si>
    <t xml:space="preserve">вспомогательные средства для тренировки и обучения способности ориентироваться 04 36 06-1штука          </t>
  </si>
  <si>
    <t xml:space="preserve">Силовые тренажеры, устройства для тренировки рук, тренировки туловища и тренировки ног   04 48 15   - 2 штуки          </t>
  </si>
  <si>
    <t>вспомогательные средства для обучения сенсорной интеграции         04 36 09-1 штука</t>
  </si>
  <si>
    <t>велотренажеры и велоэргометры 04 48 03- 4 штуки</t>
  </si>
  <si>
    <t>средства для тестирования и оценки психических функций организма    04 25 06 -2 штуки</t>
  </si>
  <si>
    <t xml:space="preserve">
Оборудование для тренировки подвижности или укрепления пальцев и кистей рук 04 48 12 - 1 штука</t>
  </si>
  <si>
    <t>Компьютеры, вспомогательные и альтернативные принадлежности для компьютеров 22 42-1 штука</t>
  </si>
  <si>
    <t>Вспомогательные средства для обучения (тренировки) ходьбе. Брусья для ходьбы 04 48 07,- 2 шт</t>
  </si>
  <si>
    <t>велотренажеры 04 48 03-2 штуки</t>
  </si>
  <si>
    <t>Модули для закрепления ручных действий с бытовыми предметами 05 33 12-1 штука</t>
  </si>
  <si>
    <t>Мнемосхемы, в том числе тактильные и звуковые, предупреждающие указатели 04 36 06 - 1 штука</t>
  </si>
  <si>
    <t>Устройства для тренировки пальцев и кистей рук 044812 -1 штука</t>
  </si>
  <si>
    <t>Специальное программное обеспечение для мультимедийных презентации 044812-1штука</t>
  </si>
  <si>
    <t>Оборудование площадок для игр 300306, 1 штука</t>
  </si>
  <si>
    <t>Вспомогательные средства, записывающие, воспроизводящие и отображающие звуко- и видеоинформацию 2218 -1 штука</t>
  </si>
  <si>
    <t>Вспомогательные средства для позиционирования тела в процессе лечения  044827 - 1 штука</t>
  </si>
  <si>
    <t>Вспомогательные средства для тренировки внимания 051209 -1 штука</t>
  </si>
  <si>
    <t>Игрушки 300303 -1 штука</t>
  </si>
  <si>
    <t>Настольные (непортативные) компьютеры 223303- 5 штук</t>
  </si>
  <si>
    <t>Вспомогательные средства для занятия спортом 0309- 1 штука</t>
  </si>
  <si>
    <t>Вспомогательные средства обучения навыкам умозрительного восприятия 051212 - 1штука</t>
  </si>
  <si>
    <t>Игры 300309 1 штука</t>
  </si>
  <si>
    <t>Принадлежности компьютеров и информационных сетей 223318 - 1 штука</t>
  </si>
  <si>
    <t>Вспомогательные средства для коммуникационной терапии и коммуникационного обучения 0503 - 1штука</t>
  </si>
  <si>
    <t>Доски для письма, доски для черчения и доски для рисования 221206 -1 штука</t>
  </si>
  <si>
    <t>Учебные материалы для развития навыков устной речи 050306 - 1 штука</t>
  </si>
  <si>
    <t>Учебные материалы для развития навыков письменной речи 050309 - 1 штука</t>
  </si>
  <si>
    <t>Вспомогательные средства обучения способности обращаться с деньгами 051512 -1 штука</t>
  </si>
  <si>
    <t>Компьютеры, вспомогательные и альтернативные принадлежности для компьютеров: компьютер в сборе (монитор, системный блок, клавиатура, мышь) 22 33 03 - 3 штуки</t>
  </si>
  <si>
    <t>Жилой модуль "Кухня" с кухонной мебелью, адаптированной к потребностям детей-инвалидов и ассистивными устройствами, в том числе:</t>
  </si>
  <si>
    <t>Оборудование для социально-психологической реабилитации и абилитации детей-инвалидов 1 штука</t>
  </si>
  <si>
    <t xml:space="preserve">Оборудование для социально-педагогической реабилитации и абилитации детей-инвалидов </t>
  </si>
  <si>
    <t>Оборудование для проведения социокультурной реабилитации и абилитации для детей-инвалидов</t>
  </si>
  <si>
    <t>Оборудование для проведения мероприятий по адаптивной физической культуре и спорту для детей-инвалидов</t>
  </si>
  <si>
    <t>Компьютеры, вспомогательные и альтернативные принадлежности для компьютеров: МФУ (ксерокс+принтер+сканер)Лазерное МФУ Brother MFC-L2700DNR 22 33 03 - 2 штуки</t>
  </si>
  <si>
    <t xml:space="preserve">Картофелечистка электрическая:Картофелечистка Kocateq PP08A 15 03 15 -1 шт                             </t>
  </si>
  <si>
    <t xml:space="preserve">Оборудование для песочной терапии: Интерактивная песочница "iSandBOX Standard" 04 36 09       - 1 штука           </t>
  </si>
  <si>
    <t>1. Оборудование для развития психофизических (психомоторных) качеств, игровой деятельности:Тренажер мозжечковой стимуляции Баламетрикс. Комплект Макси 30 03        1 штука</t>
  </si>
  <si>
    <t xml:space="preserve">1. Вспомогательные средства, записывающие, воспроизводящие и отображающие звуко- и видеоинформацию: фотокамера со сменной оптикой Sony Alpha ILCE-5100LB kit 16-50mm   черный     22 18 06 - 1 штука              </t>
  </si>
  <si>
    <t xml:space="preserve">Силовые тренажеры: Силовой тренажер со своодными весами infiniti Total Trainer TT 2500     04 48 15 - 1 штука           </t>
  </si>
  <si>
    <t xml:space="preserve"> Программные средства специальные для мультимедийного представления:2 Тб Внешний HDD Toshiba Canvio Basics [HDTB320EK3CA] 22 33 03 - 5 штук</t>
  </si>
  <si>
    <t xml:space="preserve">Терки, терка электрическая  15 03 06 -1 штука           </t>
  </si>
  <si>
    <t xml:space="preserve"> Оборудование для песочной терапии: Диагностический коррекционно-развивающий комплекс с видеорегистрацией «Песочная терапия»  04 36 09 1 штука                    </t>
  </si>
  <si>
    <t xml:space="preserve">2. Геометрический мягкий конструктор 30 03 03 -7 штук </t>
  </si>
  <si>
    <t xml:space="preserve">Силовые тренажеры: Силовой тренажер со встроенными весами Weider 9900 I    04 48 15 - 1 штука       </t>
  </si>
  <si>
    <t xml:space="preserve">Столовые приборы для еды: 1 набор - 16 предметов    15 09 27 - 8 штук    </t>
  </si>
  <si>
    <t xml:space="preserve">Оборудование для сенсорной комнаты: Развивающий сенсорно-тактильный набор     04 36 09          1 штука                              </t>
  </si>
  <si>
    <t>3. Наборы детской мебели  (детская стенка, столы и стулья 30 03 03 3 штуки</t>
  </si>
  <si>
    <t xml:space="preserve">Керновые ножи: Нож кухонный Samura Eco Шеф 175 мм, черный15 03 13 - 3 штуки                                 </t>
  </si>
  <si>
    <t xml:space="preserve">Оборудование для сенсорной комнаты: КОМПЛЕКТ ОБОРУДОВАНИЯ ДЛЯ СЕНСОРНОЙ КОМНАТЫ  04 36 09 -1 штука                                         </t>
  </si>
  <si>
    <t xml:space="preserve">4. Наборы игрушек 30 03 03 - 15 штук                    </t>
  </si>
  <si>
    <t>Ассистивные устройства для самообслуживания детей-инвалидов с различными ограничениями жизнедеятельности:1 штука</t>
  </si>
  <si>
    <t xml:space="preserve"> Рабочие материалы для коррекции: методика диагностики пространственного мышления и моделирующей деятельности 05 12 15  - 1 штука</t>
  </si>
  <si>
    <t xml:space="preserve">Настольные игры (кубики, конструкторы, пазлы, домино, лото и т.д.) 30 03 09 - 15 штук                            </t>
  </si>
  <si>
    <t>Стенды и оборудование для развития мелкой моторики 1 штука</t>
  </si>
  <si>
    <t xml:space="preserve">Рабочие материалы для коррекции: методика диагностики и коррекции конструктивной деятельности. 05 12 15 - 1 штука </t>
  </si>
  <si>
    <t xml:space="preserve"> Рабочие материалы для педагогической коррекции: методика "Развитие и коррекция речи." (Методика В.М. Акименко)   05 03 06 - 1 штука            </t>
  </si>
  <si>
    <t xml:space="preserve">Наборы массажных мячей       04 48 12 - 1 штука                     </t>
  </si>
  <si>
    <t xml:space="preserve">Средства для тренировки внимания:Программно-аппаратный комплекс СИГВЕТ-РИТМ «Развивающие игры для тренировки распределенных процессов внимания и тонкой моторики»      05 12 15 - 1 штука             </t>
  </si>
  <si>
    <t xml:space="preserve">Рабочие материалы для педагогической коррекции:методика профилактики и коррекции четырех видов дисграфии «Море Словесности»   </t>
  </si>
  <si>
    <t xml:space="preserve">Наборы массажных валиков: Комплект многофункциональных грузов, подушек и валиков арт. АЛ13478  04 48 15 - 1 штука                       </t>
  </si>
  <si>
    <t xml:space="preserve">Тестовые методики для психолого-педагогической диагностики и консультирования: Невербальные тесты интеллекта. ПКОБПТ 04 25 - 1 штука                              </t>
  </si>
  <si>
    <t xml:space="preserve">Рабочие материалы для педагогической коррекции:Интерактивный стол логопеда «ВИЭЛЬ»  05 03 06 - 1 штука                </t>
  </si>
  <si>
    <t>Тестовые методики для психолого-педагогической диагностики и консультирования: Психолого-педагогическая диагностика познавательного развития детей раннего возраста 2–3 лет. (Методика Е. А. Стребелевой).                       04 25 03 - 1 штука</t>
  </si>
  <si>
    <t>Рабочие материалы для педагогической коррекции: Программно-дидактический комплекс Мерсибо Логомер 2 (USB версия)                   05 03 06 - 1 штука</t>
  </si>
  <si>
    <t>Тестовые методики для психологической диагностики и консультирования: Диагностический комплект «Семаго»                   04 25 06 - 1 штука</t>
  </si>
  <si>
    <t xml:space="preserve"> Рабочие материалы для педагогической коррекции:набор методических материалов для развития и коррекции восприятия детей «Предметный мир в картинках»        05 03 06 - 1 штука</t>
  </si>
  <si>
    <t xml:space="preserve"> Рабочие материалы для педагогической коррекции: развивающе–коррекционные методика с видеобиоуправлением «Буквы. Цифры. Цвет»       05 15- 1 штука       </t>
  </si>
  <si>
    <t xml:space="preserve">Рабочие материалы для педагогической коррекции: ЛОГО. Программно-индикаторный комплекс для профилактики и коррекции речевых нарушений методом БОС    05 03 06 - 1 штука             </t>
  </si>
  <si>
    <t xml:space="preserve">Рабочие материалы для педагогической коррекции: Набор для развития коммуникативных навыков    05 03 06 - 1 штука              </t>
  </si>
  <si>
    <t xml:space="preserve"> Рабочие материалы для педагогической коррекции: Игровой набор Дары Фребеля и комплект методический пособий     05 03 06 - 1 штука                       </t>
  </si>
  <si>
    <t xml:space="preserve">Тестовые методики для педагогической диагностики и консультирования: методика "Логопедическое обследование детей. Диагностика." (Методика В.М. Акименко)    05 03 06 - 1 штука           </t>
  </si>
  <si>
    <t>Интерактивные устройства для компьютеров 22.42. - 1 штука</t>
  </si>
  <si>
    <t>Кресло-коляски с электроприводом и электронным управлением (направлением движения) 12.23.06 - 3 штуки</t>
  </si>
  <si>
    <t>Вспомогательные средства для обучения ( тренировки) сенсорной интеграци 04.36.09 - 1 штука</t>
  </si>
  <si>
    <t>Устройсво с биологической обратной связью для тренировки опорно-двигательного  и вестибулярного аппаратов 04.48.24 - 1 штука</t>
  </si>
  <si>
    <t>Альтернативные устройства ввода 22.36.12 - 1 штука</t>
  </si>
  <si>
    <t xml:space="preserve">Вспомогательные средства для обучения (тренировки) ходьбе04.48.07 - 1 штука  </t>
  </si>
  <si>
    <t>моноблок 22 33 03 - 15 штук</t>
  </si>
  <si>
    <t>Мнемосхемы с настенным креплением 04 36 06 - 3 штуки</t>
  </si>
  <si>
    <t>Оборудование для сенсорной комнаты ( "сова") 04 36 09 - 1 штука</t>
  </si>
  <si>
    <t xml:space="preserve"> Тестовая методика (программный комплекс "Оценка уровня развития KID-RCDI") 04 25 09 - 5 штук</t>
  </si>
  <si>
    <t xml:space="preserve">массажная кушетка 04 48 27 - 5 штук </t>
  </si>
  <si>
    <t>сетевой комутатор 22 33 18 -3 штуки</t>
  </si>
  <si>
    <t xml:space="preserve"> Средства для тренировки внимания (интерактивная звуковая панель "Угадай звук") 05 12 09 - 5 штук</t>
  </si>
  <si>
    <t xml:space="preserve"> рабочие материалы для педагогической коррекции (развивающий набор для аутистов) 05 15 - 2 штуки</t>
  </si>
  <si>
    <t>тренажер для укрепления  позвоночника (иппотернажер)  04 48 24 - 5 штук</t>
  </si>
  <si>
    <t>принтер лазерный 22 33 18 - 13 штук</t>
  </si>
  <si>
    <t>рабочие материалы для коррекции (звуковой модуль "Вода") 05 12 - 5 штук</t>
  </si>
  <si>
    <t xml:space="preserve"> тренажер для  укрепления позвоночника (тросс гросса) 04 48 24 - 5 штук</t>
  </si>
  <si>
    <t xml:space="preserve">принтер лазерный цветной 22 33 18 - 5 штук </t>
  </si>
  <si>
    <t>методика "Логопедическое обследование детей"   04 25 06 - 5 штук</t>
  </si>
  <si>
    <t>клавиатура для людей с овз 22 33 18 6 штук</t>
  </si>
  <si>
    <t>методика диагностики и коррекции конструктивной деятельности 04 25 06 - 5 штук</t>
  </si>
  <si>
    <t>джойстик для людей с овз 22 33 18 - 6 штук</t>
  </si>
  <si>
    <t>Подмышечные костыли 120312 - 50 штук</t>
  </si>
  <si>
    <t>Вспомогательные средства для обучения (тренировки) сенсорной интеграции  43609 - 1 штука</t>
  </si>
  <si>
    <t>Настольные (не портативные) компьютеры 223303 - 8 штук</t>
  </si>
  <si>
    <t>Велотренажеры и велоэргометры 44803 - 1 штука</t>
  </si>
  <si>
    <t>Локтевые костыли 120306 - 50 штук</t>
  </si>
  <si>
    <t>Мышечные стимуляторы, не используемые в качестве ортезов  42709 - 2 штуки</t>
  </si>
  <si>
    <t>Костыли с подлокотниками 120309 - 50 штук</t>
  </si>
  <si>
    <t>Дыхательные мышечные тренажеры 40327 - 6 штук</t>
  </si>
  <si>
    <t>Ходунки на колесиках (роллаторы) 120606 - 50 штук</t>
  </si>
  <si>
    <t>Терминалы для общественной информации/транзакции  223309 - 1 штука</t>
  </si>
  <si>
    <t>Вспомогательные средства для ходьбы, управляемые одной рукой 1203 - 100 штук</t>
  </si>
  <si>
    <t>Ходунки 120603 - 50 штук</t>
  </si>
  <si>
    <t>Аппарат пассивной разработким коленного и тазобедренного сустава</t>
  </si>
  <si>
    <t>Аппарат для пассивной разработки голеностопного сустава</t>
  </si>
  <si>
    <t>Аппарат для пассивной разработки пальцев и суставов кисти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</si>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</sst>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#,##0.0_р_."/>
  </numFmts>
  <fonts count="2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EBF1D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4" fillId="0" borderId="0" xfId="0" applyFont="1" applyBorder="1"/>
    <xf numFmtId="0" fontId="14" fillId="0" borderId="0" xfId="0" applyFont="1"/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vertical="top"/>
    </xf>
    <xf numFmtId="164" fontId="7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5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10" fillId="6" borderId="1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164" fontId="13" fillId="5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7" fillId="0" borderId="0" xfId="0" applyFont="1" applyFill="1" applyBorder="1" applyAlignment="1">
      <alignment horizontal="center" wrapText="1"/>
    </xf>
    <xf numFmtId="164" fontId="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64" fontId="16" fillId="0" borderId="0" xfId="0" applyNumberFormat="1" applyFont="1" applyAlignment="1">
      <alignment vertical="top"/>
    </xf>
    <xf numFmtId="0" fontId="18" fillId="0" borderId="0" xfId="0" applyFont="1" applyBorder="1" applyAlignment="1">
      <alignment wrapText="1"/>
    </xf>
    <xf numFmtId="164" fontId="18" fillId="0" borderId="0" xfId="0" applyNumberFormat="1" applyFont="1" applyBorder="1" applyAlignment="1">
      <alignment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5" borderId="4" xfId="0" applyFont="1" applyFill="1" applyBorder="1" applyAlignment="1">
      <alignment horizontal="center" vertical="top" wrapText="1"/>
    </xf>
    <xf numFmtId="0" fontId="0" fillId="6" borderId="0" xfId="0" applyFill="1" applyAlignment="1">
      <alignment vertical="top"/>
    </xf>
    <xf numFmtId="0" fontId="10" fillId="5" borderId="1" xfId="0" applyFont="1" applyFill="1" applyBorder="1" applyAlignment="1">
      <alignment horizontal="left" vertical="top" wrapText="1"/>
    </xf>
    <xf numFmtId="164" fontId="10" fillId="5" borderId="1" xfId="0" applyNumberFormat="1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164" fontId="10" fillId="5" borderId="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/>
    <xf numFmtId="2" fontId="0" fillId="0" borderId="0" xfId="0" applyNumberFormat="1"/>
    <xf numFmtId="166" fontId="0" fillId="0" borderId="0" xfId="0" applyNumberFormat="1"/>
    <xf numFmtId="0" fontId="20" fillId="5" borderId="1" xfId="0" applyFont="1" applyFill="1" applyBorder="1" applyAlignment="1">
      <alignment horizontal="center" vertical="top" wrapText="1"/>
    </xf>
    <xf numFmtId="0" fontId="0" fillId="5" borderId="0" xfId="0" applyFill="1"/>
    <xf numFmtId="0" fontId="10" fillId="5" borderId="6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164" fontId="11" fillId="5" borderId="1" xfId="0" applyNumberFormat="1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164" fontId="11" fillId="5" borderId="6" xfId="0" applyNumberFormat="1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164" fontId="10" fillId="5" borderId="4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2" fontId="11" fillId="5" borderId="1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/>
    <xf numFmtId="0" fontId="10" fillId="5" borderId="0" xfId="0" applyFont="1" applyFill="1" applyAlignment="1">
      <alignment horizontal="center" vertical="top" wrapText="1"/>
    </xf>
    <xf numFmtId="0" fontId="10" fillId="5" borderId="0" xfId="0" applyFont="1" applyFill="1"/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top" wrapText="1"/>
    </xf>
    <xf numFmtId="164" fontId="10" fillId="7" borderId="1" xfId="0" applyNumberFormat="1" applyFont="1" applyFill="1" applyBorder="1" applyAlignment="1">
      <alignment horizontal="center" vertical="top" wrapText="1"/>
    </xf>
    <xf numFmtId="164" fontId="10" fillId="7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justify" vertical="top" wrapText="1"/>
    </xf>
    <xf numFmtId="0" fontId="11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wrapText="1"/>
    </xf>
    <xf numFmtId="3" fontId="10" fillId="5" borderId="1" xfId="0" applyNumberFormat="1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vertical="top"/>
    </xf>
    <xf numFmtId="4" fontId="10" fillId="5" borderId="1" xfId="0" applyNumberFormat="1" applyFont="1" applyFill="1" applyBorder="1" applyAlignment="1" applyProtection="1">
      <alignment vertical="top" wrapText="1"/>
      <protection locked="0"/>
    </xf>
    <xf numFmtId="165" fontId="10" fillId="5" borderId="1" xfId="0" applyNumberFormat="1" applyFont="1" applyFill="1" applyBorder="1" applyAlignment="1" applyProtection="1">
      <alignment horizontal="center" vertical="top" shrinkToFit="1"/>
      <protection locked="0"/>
    </xf>
    <xf numFmtId="164" fontId="10" fillId="5" borderId="1" xfId="0" applyNumberFormat="1" applyFont="1" applyFill="1" applyBorder="1" applyAlignment="1">
      <alignment horizontal="justify" vertical="top" wrapText="1"/>
    </xf>
    <xf numFmtId="164" fontId="10" fillId="5" borderId="1" xfId="0" applyNumberFormat="1" applyFont="1" applyFill="1" applyBorder="1" applyAlignment="1" applyProtection="1">
      <alignment horizontal="center" vertical="top" shrinkToFit="1"/>
      <protection locked="0"/>
    </xf>
    <xf numFmtId="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1" xfId="0" applyFont="1" applyFill="1" applyBorder="1" applyAlignment="1">
      <alignment vertical="center" wrapText="1"/>
    </xf>
    <xf numFmtId="4" fontId="10" fillId="5" borderId="1" xfId="0" applyNumberFormat="1" applyFont="1" applyFill="1" applyBorder="1" applyAlignment="1" applyProtection="1">
      <alignment horizontal="center" vertical="top" shrinkToFit="1"/>
      <protection locked="0"/>
    </xf>
    <xf numFmtId="4" fontId="10" fillId="5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5" borderId="1" xfId="0" applyNumberFormat="1" applyFont="1" applyFill="1" applyBorder="1" applyAlignment="1">
      <alignment horizontal="center" vertical="top" shrinkToFit="1"/>
    </xf>
    <xf numFmtId="4" fontId="10" fillId="5" borderId="1" xfId="0" applyNumberFormat="1" applyFont="1" applyFill="1" applyBorder="1" applyAlignment="1" applyProtection="1">
      <alignment horizontal="left" vertical="top" wrapText="1"/>
      <protection locked="0"/>
    </xf>
    <xf numFmtId="164" fontId="10" fillId="5" borderId="1" xfId="0" applyNumberFormat="1" applyFont="1" applyFill="1" applyBorder="1" applyAlignment="1" applyProtection="1">
      <alignment horizontal="center" vertical="center" shrinkToFit="1"/>
      <protection locked="0"/>
    </xf>
    <xf numFmtId="167" fontId="10" fillId="5" borderId="1" xfId="0" applyNumberFormat="1" applyFont="1" applyFill="1" applyBorder="1" applyAlignment="1" applyProtection="1">
      <alignment horizontal="center" vertical="top" shrinkToFit="1"/>
      <protection locked="0"/>
    </xf>
    <xf numFmtId="4" fontId="10" fillId="5" borderId="1" xfId="0" applyNumberFormat="1" applyFont="1" applyFill="1" applyBorder="1" applyAlignment="1" applyProtection="1">
      <alignment vertical="top" shrinkToFit="1"/>
      <protection locked="0"/>
    </xf>
    <xf numFmtId="0" fontId="10" fillId="5" borderId="1" xfId="1" applyFont="1" applyFill="1" applyBorder="1" applyAlignment="1" applyProtection="1">
      <alignment horizontal="center" vertical="top" wrapText="1"/>
    </xf>
    <xf numFmtId="0" fontId="10" fillId="5" borderId="6" xfId="0" applyFont="1" applyFill="1" applyBorder="1" applyAlignment="1">
      <alignment horizontal="justify" vertical="top" wrapText="1"/>
    </xf>
    <xf numFmtId="4" fontId="10" fillId="5" borderId="6" xfId="0" applyNumberFormat="1" applyFont="1" applyFill="1" applyBorder="1" applyAlignment="1" applyProtection="1">
      <alignment vertical="top" wrapText="1"/>
      <protection locked="0"/>
    </xf>
    <xf numFmtId="0" fontId="10" fillId="5" borderId="5" xfId="1" applyFont="1" applyFill="1" applyBorder="1" applyAlignment="1" applyProtection="1">
      <alignment horizontal="center" vertical="top" wrapText="1"/>
    </xf>
    <xf numFmtId="0" fontId="10" fillId="5" borderId="6" xfId="0" applyFont="1" applyFill="1" applyBorder="1" applyAlignment="1">
      <alignment horizontal="center" vertical="top"/>
    </xf>
    <xf numFmtId="0" fontId="10" fillId="5" borderId="5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/>
    </xf>
    <xf numFmtId="0" fontId="10" fillId="5" borderId="0" xfId="0" applyFont="1" applyFill="1" applyAlignment="1">
      <alignment vertical="top"/>
    </xf>
    <xf numFmtId="0" fontId="10" fillId="5" borderId="10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/>
    </xf>
    <xf numFmtId="0" fontId="10" fillId="5" borderId="1" xfId="1" applyFont="1" applyFill="1" applyBorder="1" applyAlignment="1" applyProtection="1">
      <alignment horizontal="left" vertical="top" wrapText="1"/>
    </xf>
    <xf numFmtId="0" fontId="10" fillId="5" borderId="4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justify" vertical="top" wrapText="1"/>
    </xf>
    <xf numFmtId="0" fontId="10" fillId="5" borderId="6" xfId="0" applyFont="1" applyFill="1" applyBorder="1" applyAlignment="1">
      <alignment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6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164" fontId="10" fillId="5" borderId="6" xfId="0" applyNumberFormat="1" applyFont="1" applyFill="1" applyBorder="1" applyAlignment="1">
      <alignment horizontal="center" vertical="top" wrapText="1"/>
    </xf>
    <xf numFmtId="164" fontId="10" fillId="5" borderId="8" xfId="0" applyNumberFormat="1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vertical="top" wrapText="1"/>
    </xf>
    <xf numFmtId="2" fontId="10" fillId="5" borderId="1" xfId="0" applyNumberFormat="1" applyFont="1" applyFill="1" applyBorder="1" applyAlignment="1">
      <alignment horizontal="center" vertical="top" wrapText="1"/>
    </xf>
    <xf numFmtId="164" fontId="10" fillId="5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/>
    <xf numFmtId="0" fontId="10" fillId="5" borderId="5" xfId="0" applyFont="1" applyFill="1" applyBorder="1" applyAlignment="1"/>
    <xf numFmtId="0" fontId="10" fillId="5" borderId="8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" xfId="0" applyFont="1" applyFill="1" applyBorder="1" applyAlignment="1"/>
    <xf numFmtId="0" fontId="10" fillId="7" borderId="1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0" fillId="5" borderId="6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/>
    </xf>
    <xf numFmtId="0" fontId="10" fillId="5" borderId="7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1" xfId="0" applyFont="1" applyFill="1" applyBorder="1" applyAlignment="1"/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" xfId="0" applyFill="1" applyBorder="1" applyAlignment="1"/>
    <xf numFmtId="0" fontId="5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3" fontId="13" fillId="5" borderId="1" xfId="0" applyNumberFormat="1" applyFont="1" applyFill="1" applyBorder="1" applyAlignment="1">
      <alignment horizontal="center" vertical="top" wrapText="1"/>
    </xf>
    <xf numFmtId="3" fontId="10" fillId="5" borderId="6" xfId="0" applyNumberFormat="1" applyFont="1" applyFill="1" applyBorder="1" applyAlignment="1">
      <alignment horizontal="center" vertical="top" wrapText="1"/>
    </xf>
    <xf numFmtId="3" fontId="10" fillId="5" borderId="8" xfId="0" applyNumberFormat="1" applyFont="1" applyFill="1" applyBorder="1" applyAlignment="1">
      <alignment horizontal="center" vertical="top" wrapText="1"/>
    </xf>
    <xf numFmtId="3" fontId="10" fillId="5" borderId="7" xfId="0" applyNumberFormat="1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3" fontId="10" fillId="5" borderId="8" xfId="0" applyNumberFormat="1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165" fontId="13" fillId="5" borderId="1" xfId="0" applyNumberFormat="1" applyFont="1" applyFill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top" wrapText="1"/>
    </xf>
    <xf numFmtId="0" fontId="20" fillId="5" borderId="8" xfId="0" applyFont="1" applyFill="1" applyBorder="1" applyAlignment="1">
      <alignment horizontal="center" vertical="top" wrapText="1"/>
    </xf>
    <xf numFmtId="0" fontId="23" fillId="5" borderId="8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23" fillId="5" borderId="7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6;&#1072;&#1076;&#1100;\&#1051;&#1048;&#1063;&#1053;&#1054;&#1045;\&#1055;&#1088;&#1086;&#1075;&#1088;&#1072;&#1084;&#1084;&#1072;%20(&#1052;&#1080;&#1085;&#1089;&#1086;&#1094;)\&#1057;&#1074;&#1086;&#1076;&#1085;&#1099;&#1081;%20&#1055;&#1083;&#1072;&#1085;%20&#1084;&#1077;&#1088;&#1086;&#1087;&#1088;&#1080;&#1103;&#1090;&#1080;&#1081;%20&#1076;&#1086;%20%2024%20&#1075;&#1086;&#1076;&#1072;%20(&#1044;&#1057;%20&#10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С+Р)"/>
      <sheetName val="ДС ИТОГО"/>
      <sheetName val="ДС соцзащита"/>
      <sheetName val="ДС здравоохранение"/>
      <sheetName val="ДС спорт"/>
      <sheetName val="ДС культура"/>
      <sheetName val="ДС образование"/>
      <sheetName val="ДС связь"/>
      <sheetName val="ДС транспорт"/>
      <sheetName val="ДС ФСС"/>
      <sheetName val="ФЭО_2017"/>
      <sheetName val="ФЭО_2018"/>
      <sheetName val="ФЭО_2019"/>
      <sheetName val="ФЭО_2020"/>
      <sheetName val="Р ИТОГО"/>
      <sheetName val="Приложение_РО"/>
      <sheetName val="Приложение_ФЭО"/>
      <sheetName val="Р соцзащита"/>
      <sheetName val="Р занятость"/>
      <sheetName val="Р здравоохранение"/>
      <sheetName val="Р образование"/>
      <sheetName val="Р спорт"/>
      <sheetName val="Р культура"/>
      <sheetName val="округ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8">
          <cell r="F78">
            <v>1603.5</v>
          </cell>
          <cell r="G78">
            <v>16.2</v>
          </cell>
        </row>
        <row r="142">
          <cell r="F142">
            <v>6754.7</v>
          </cell>
          <cell r="G142">
            <v>68.2</v>
          </cell>
        </row>
        <row r="146">
          <cell r="F146">
            <v>5007.3999999999996</v>
          </cell>
          <cell r="G146">
            <v>50.5</v>
          </cell>
        </row>
        <row r="150">
          <cell r="F150">
            <v>301.60000000000002</v>
          </cell>
          <cell r="G150">
            <v>3</v>
          </cell>
        </row>
        <row r="154">
          <cell r="F154">
            <v>5423.9</v>
          </cell>
          <cell r="G154">
            <v>54.9</v>
          </cell>
        </row>
        <row r="158">
          <cell r="F158">
            <v>870.9</v>
          </cell>
          <cell r="G158">
            <v>8.8000000000000007</v>
          </cell>
        </row>
        <row r="166">
          <cell r="F166">
            <v>767.2</v>
          </cell>
          <cell r="G166">
            <v>7.8</v>
          </cell>
        </row>
        <row r="170">
          <cell r="F170">
            <v>291.10000000000002</v>
          </cell>
          <cell r="G170">
            <v>2.9</v>
          </cell>
        </row>
        <row r="230">
          <cell r="F230">
            <v>1222.8</v>
          </cell>
          <cell r="G230">
            <v>12.4</v>
          </cell>
        </row>
        <row r="254">
          <cell r="F254">
            <v>387.6</v>
          </cell>
          <cell r="G254">
            <v>3.9</v>
          </cell>
        </row>
        <row r="258">
          <cell r="F258">
            <v>150.80000000000001</v>
          </cell>
          <cell r="G258">
            <v>1.5</v>
          </cell>
        </row>
        <row r="262">
          <cell r="F262">
            <v>753.8</v>
          </cell>
          <cell r="G262">
            <v>7.6</v>
          </cell>
        </row>
        <row r="266">
          <cell r="F266">
            <v>157.6</v>
          </cell>
          <cell r="G266">
            <v>1.6</v>
          </cell>
        </row>
        <row r="274">
          <cell r="F274">
            <v>143.6</v>
          </cell>
          <cell r="G274">
            <v>1.5</v>
          </cell>
        </row>
        <row r="278">
          <cell r="F278">
            <v>100.7</v>
          </cell>
          <cell r="G278">
            <v>1</v>
          </cell>
        </row>
        <row r="282">
          <cell r="F282">
            <v>19.8</v>
          </cell>
          <cell r="G282">
            <v>0.2</v>
          </cell>
        </row>
        <row r="286">
          <cell r="F286">
            <v>17.8</v>
          </cell>
          <cell r="G286">
            <v>0.2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view="pageLayout" zoomScale="48" zoomScaleSheetLayoutView="78" zoomScalePageLayoutView="48" workbookViewId="0">
      <selection activeCell="J6" sqref="J6"/>
    </sheetView>
  </sheetViews>
  <sheetFormatPr defaultRowHeight="15"/>
  <cols>
    <col min="1" max="1" width="11.42578125" style="2" customWidth="1"/>
    <col min="2" max="2" width="13.5703125" style="2" customWidth="1"/>
    <col min="3" max="3" width="15.42578125" style="2" customWidth="1"/>
    <col min="4" max="4" width="15.140625" style="2" customWidth="1"/>
    <col min="5" max="5" width="14.140625" style="4" customWidth="1"/>
    <col min="6" max="6" width="13.28515625" style="4" customWidth="1"/>
    <col min="7" max="7" width="20.28515625" style="4" customWidth="1"/>
    <col min="8" max="8" width="20.85546875" style="4" customWidth="1"/>
    <col min="9" max="9" width="19.85546875" style="4" customWidth="1"/>
    <col min="10" max="12" width="19.28515625" style="4" customWidth="1"/>
    <col min="13" max="13" width="17.140625" style="3" customWidth="1"/>
    <col min="14" max="14" width="13.28515625" style="3" customWidth="1"/>
    <col min="15" max="15" width="16.5703125" style="3" customWidth="1"/>
    <col min="16" max="16" width="20.42578125" style="3" customWidth="1"/>
    <col min="17" max="17" width="17.7109375" style="3" customWidth="1"/>
    <col min="18" max="18" width="19.5703125" style="3" customWidth="1"/>
    <col min="19" max="19" width="15.85546875" style="5" customWidth="1"/>
    <col min="20" max="20" width="15.28515625" style="1" customWidth="1"/>
  </cols>
  <sheetData>
    <row r="1" spans="1:35" ht="66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35" ht="66.75" customHeight="1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35" s="15" customFormat="1" ht="70.5" customHeight="1">
      <c r="A3" s="149" t="s">
        <v>0</v>
      </c>
      <c r="B3" s="149" t="s">
        <v>7</v>
      </c>
      <c r="C3" s="148"/>
      <c r="D3" s="148"/>
      <c r="E3" s="147" t="s">
        <v>1</v>
      </c>
      <c r="F3" s="148"/>
      <c r="G3" s="147" t="s">
        <v>54</v>
      </c>
      <c r="H3" s="147" t="s">
        <v>57</v>
      </c>
      <c r="I3" s="147" t="s">
        <v>56</v>
      </c>
      <c r="J3" s="147" t="s">
        <v>53</v>
      </c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35" s="15" customFormat="1" ht="203.25" customHeight="1">
      <c r="A4" s="150"/>
      <c r="B4" s="16" t="s">
        <v>8</v>
      </c>
      <c r="C4" s="16" t="s">
        <v>10</v>
      </c>
      <c r="D4" s="16" t="s">
        <v>9</v>
      </c>
      <c r="E4" s="17" t="s">
        <v>4</v>
      </c>
      <c r="F4" s="17" t="s">
        <v>3</v>
      </c>
      <c r="G4" s="151"/>
      <c r="H4" s="151"/>
      <c r="I4" s="151"/>
      <c r="J4" s="17" t="s">
        <v>62</v>
      </c>
      <c r="K4" s="17" t="s">
        <v>55</v>
      </c>
      <c r="L4" s="17" t="s">
        <v>73</v>
      </c>
      <c r="M4" s="17" t="s">
        <v>39</v>
      </c>
      <c r="N4" s="17" t="s">
        <v>3</v>
      </c>
      <c r="O4" s="17" t="s">
        <v>12</v>
      </c>
      <c r="P4" s="18" t="s">
        <v>6</v>
      </c>
      <c r="Q4" s="17" t="s">
        <v>11</v>
      </c>
      <c r="R4" s="17" t="s">
        <v>79</v>
      </c>
      <c r="S4" s="17" t="s">
        <v>2</v>
      </c>
      <c r="T4" s="17" t="s">
        <v>5</v>
      </c>
    </row>
    <row r="5" spans="1:35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37" customFormat="1" ht="27.75" customHeight="1">
      <c r="A6" s="110" t="s">
        <v>76</v>
      </c>
      <c r="B6" s="39"/>
      <c r="C6" s="39"/>
      <c r="D6" s="39"/>
      <c r="E6" s="39"/>
      <c r="F6" s="39"/>
      <c r="G6" s="40">
        <v>1519.8</v>
      </c>
      <c r="H6" s="40">
        <v>93</v>
      </c>
      <c r="I6" s="40"/>
      <c r="J6" s="231"/>
      <c r="K6" s="40"/>
      <c r="L6" s="231"/>
      <c r="M6" s="39"/>
      <c r="N6" s="39"/>
      <c r="O6" s="39"/>
      <c r="P6" s="39"/>
      <c r="Q6" s="39"/>
      <c r="R6" s="39"/>
      <c r="S6" s="39"/>
      <c r="T6" s="39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s="20" customFormat="1" ht="396.75" customHeight="1">
      <c r="A7" s="110"/>
      <c r="B7" s="39"/>
      <c r="C7" s="39"/>
      <c r="D7" s="39"/>
      <c r="E7" s="39"/>
      <c r="F7" s="39"/>
      <c r="G7" s="39"/>
      <c r="H7" s="40">
        <v>93</v>
      </c>
      <c r="I7" s="39"/>
      <c r="J7" s="231">
        <v>1413.4</v>
      </c>
      <c r="K7" s="40"/>
      <c r="L7" s="231">
        <v>106</v>
      </c>
      <c r="M7" s="110" t="s">
        <v>150</v>
      </c>
      <c r="N7" s="219"/>
      <c r="O7" s="219"/>
      <c r="P7" s="39"/>
      <c r="Q7" s="39"/>
      <c r="R7" s="39"/>
      <c r="S7" s="39"/>
      <c r="T7" s="3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15" customFormat="1" ht="55.5" customHeight="1">
      <c r="A8" s="155"/>
      <c r="B8" s="232" t="s">
        <v>179</v>
      </c>
      <c r="C8" s="232" t="s">
        <v>78</v>
      </c>
      <c r="D8" s="232" t="s">
        <v>77</v>
      </c>
      <c r="E8" s="155"/>
      <c r="F8" s="155"/>
      <c r="G8" s="155"/>
      <c r="H8" s="155"/>
      <c r="I8" s="155"/>
      <c r="J8" s="220"/>
      <c r="K8" s="155"/>
      <c r="L8" s="220"/>
      <c r="M8" s="155" t="s">
        <v>177</v>
      </c>
      <c r="N8" s="155">
        <v>3</v>
      </c>
      <c r="O8" s="155">
        <v>506.6</v>
      </c>
      <c r="P8" s="155" t="s">
        <v>178</v>
      </c>
      <c r="Q8" s="155" t="s">
        <v>102</v>
      </c>
      <c r="R8" s="232" t="s">
        <v>122</v>
      </c>
      <c r="S8" s="99" t="s">
        <v>103</v>
      </c>
      <c r="T8" s="99" t="s">
        <v>103</v>
      </c>
    </row>
    <row r="9" spans="1:35" s="15" customFormat="1" ht="55.5" customHeight="1">
      <c r="A9" s="156"/>
      <c r="B9" s="233"/>
      <c r="C9" s="233"/>
      <c r="D9" s="233"/>
      <c r="E9" s="156"/>
      <c r="F9" s="156"/>
      <c r="G9" s="156"/>
      <c r="H9" s="156"/>
      <c r="I9" s="156"/>
      <c r="J9" s="221"/>
      <c r="K9" s="156"/>
      <c r="L9" s="221"/>
      <c r="M9" s="234"/>
      <c r="N9" s="234"/>
      <c r="O9" s="234"/>
      <c r="P9" s="234"/>
      <c r="Q9" s="234"/>
      <c r="R9" s="233"/>
      <c r="S9" s="99" t="s">
        <v>103</v>
      </c>
      <c r="T9" s="99" t="s">
        <v>103</v>
      </c>
    </row>
    <row r="10" spans="1:35" s="15" customFormat="1" ht="117.75" customHeight="1">
      <c r="A10" s="159"/>
      <c r="B10" s="235"/>
      <c r="C10" s="235"/>
      <c r="D10" s="235"/>
      <c r="E10" s="159"/>
      <c r="F10" s="159"/>
      <c r="G10" s="159"/>
      <c r="H10" s="159"/>
      <c r="I10" s="159"/>
      <c r="J10" s="222"/>
      <c r="K10" s="159"/>
      <c r="L10" s="222"/>
      <c r="M10" s="236"/>
      <c r="N10" s="236"/>
      <c r="O10" s="236"/>
      <c r="P10" s="236"/>
      <c r="Q10" s="236"/>
      <c r="R10" s="235"/>
      <c r="S10" s="99" t="s">
        <v>103</v>
      </c>
      <c r="T10" s="99" t="s">
        <v>103</v>
      </c>
    </row>
    <row r="11" spans="1:35" s="20" customFormat="1" ht="254.25" customHeight="1">
      <c r="A11" s="99"/>
      <c r="B11" s="237"/>
      <c r="C11" s="110"/>
      <c r="D11" s="110"/>
      <c r="E11" s="110"/>
      <c r="F11" s="110"/>
      <c r="G11" s="110"/>
      <c r="H11" s="40">
        <v>99</v>
      </c>
      <c r="I11" s="110"/>
      <c r="J11" s="231">
        <v>1222.8</v>
      </c>
      <c r="K11" s="40">
        <f>J11/G6*100</f>
        <v>80.457954994078165</v>
      </c>
      <c r="L11" s="231">
        <f>SUM(L12:L14)</f>
        <v>17.079999999999998</v>
      </c>
      <c r="M11" s="39" t="s">
        <v>158</v>
      </c>
      <c r="N11" s="99"/>
      <c r="O11" s="99"/>
      <c r="P11" s="99"/>
      <c r="Q11" s="99"/>
      <c r="R11" s="238"/>
      <c r="S11" s="99"/>
      <c r="T11" s="9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s="15" customFormat="1" ht="98.25" customHeight="1">
      <c r="A12" s="85"/>
      <c r="B12" s="223" t="s">
        <v>159</v>
      </c>
      <c r="C12" s="223" t="s">
        <v>160</v>
      </c>
      <c r="D12" s="224" t="s">
        <v>77</v>
      </c>
      <c r="E12" s="85"/>
      <c r="F12" s="85"/>
      <c r="G12" s="85"/>
      <c r="H12" s="85">
        <v>99</v>
      </c>
      <c r="I12" s="85"/>
      <c r="J12" s="225">
        <f t="shared" ref="J12:J13" si="0">(N12*O12)*99%</f>
        <v>365.31</v>
      </c>
      <c r="K12" s="84"/>
      <c r="L12" s="225">
        <f t="shared" ref="L12:L13" si="1">(N12*O12)*1%</f>
        <v>3.69</v>
      </c>
      <c r="M12" s="85" t="s">
        <v>481</v>
      </c>
      <c r="N12" s="85">
        <v>1</v>
      </c>
      <c r="O12" s="85">
        <v>369</v>
      </c>
      <c r="P12" s="85" t="s">
        <v>101</v>
      </c>
      <c r="Q12" s="85" t="s">
        <v>161</v>
      </c>
      <c r="R12" s="226" t="s">
        <v>122</v>
      </c>
      <c r="S12" s="85" t="s">
        <v>103</v>
      </c>
      <c r="T12" s="85" t="s">
        <v>103</v>
      </c>
    </row>
    <row r="13" spans="1:35" s="15" customFormat="1" ht="98.25" customHeight="1">
      <c r="A13" s="99"/>
      <c r="B13" s="227"/>
      <c r="C13" s="227"/>
      <c r="D13" s="226"/>
      <c r="E13" s="99"/>
      <c r="F13" s="99"/>
      <c r="G13" s="99"/>
      <c r="H13" s="99"/>
      <c r="I13" s="99"/>
      <c r="J13" s="92">
        <f t="shared" si="0"/>
        <v>429.65999999999997</v>
      </c>
      <c r="K13" s="99"/>
      <c r="L13" s="92">
        <f t="shared" si="1"/>
        <v>4.34</v>
      </c>
      <c r="M13" s="99" t="s">
        <v>482</v>
      </c>
      <c r="N13" s="99">
        <v>1</v>
      </c>
      <c r="O13" s="99">
        <v>434</v>
      </c>
      <c r="P13" s="99" t="s">
        <v>104</v>
      </c>
      <c r="Q13" s="99" t="s">
        <v>161</v>
      </c>
      <c r="R13" s="228"/>
      <c r="S13" s="99"/>
      <c r="T13" s="99"/>
    </row>
    <row r="14" spans="1:35" s="15" customFormat="1" ht="98.25" customHeight="1">
      <c r="A14" s="99"/>
      <c r="B14" s="229"/>
      <c r="C14" s="229"/>
      <c r="D14" s="230"/>
      <c r="E14" s="99"/>
      <c r="F14" s="99"/>
      <c r="G14" s="99"/>
      <c r="H14" s="99"/>
      <c r="I14" s="99"/>
      <c r="J14" s="92">
        <f t="shared" ref="J14" si="2">(N14*O14)*99%</f>
        <v>428.17500000000001</v>
      </c>
      <c r="K14" s="99"/>
      <c r="L14" s="92">
        <v>9.0500000000000007</v>
      </c>
      <c r="M14" s="99" t="s">
        <v>483</v>
      </c>
      <c r="N14" s="99">
        <v>1</v>
      </c>
      <c r="O14" s="99">
        <v>432.5</v>
      </c>
      <c r="P14" s="99" t="s">
        <v>105</v>
      </c>
      <c r="Q14" s="99" t="s">
        <v>161</v>
      </c>
      <c r="R14" s="99"/>
      <c r="S14" s="99"/>
      <c r="T14" s="99"/>
    </row>
    <row r="15" spans="1:35" s="20" customFormat="1" ht="15.75">
      <c r="A15" s="23"/>
      <c r="B15" s="24"/>
      <c r="C15" s="24"/>
      <c r="D15" s="24"/>
      <c r="E15" s="24"/>
      <c r="F15" s="24"/>
      <c r="I15" s="24"/>
      <c r="J15" s="42"/>
      <c r="K15" s="42"/>
      <c r="L15" s="25"/>
      <c r="M15" s="26"/>
      <c r="N15" s="25"/>
      <c r="O15" s="25"/>
      <c r="P15" s="26"/>
      <c r="Q15" s="26"/>
      <c r="R15" s="26"/>
      <c r="S15" s="26"/>
      <c r="T15" s="2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</sheetData>
  <mergeCells count="31">
    <mergeCell ref="A8:A10"/>
    <mergeCell ref="B8:B10"/>
    <mergeCell ref="M8:M10"/>
    <mergeCell ref="E8:E10"/>
    <mergeCell ref="F8:F10"/>
    <mergeCell ref="G8:G10"/>
    <mergeCell ref="B12:B14"/>
    <mergeCell ref="C12:C14"/>
    <mergeCell ref="D12:D13"/>
    <mergeCell ref="R12:R13"/>
    <mergeCell ref="R8:R10"/>
    <mergeCell ref="D8:D10"/>
    <mergeCell ref="C8:C10"/>
    <mergeCell ref="L8:L10"/>
    <mergeCell ref="J8:J10"/>
    <mergeCell ref="K8:K10"/>
    <mergeCell ref="N8:N10"/>
    <mergeCell ref="H8:H10"/>
    <mergeCell ref="I8:I10"/>
    <mergeCell ref="P8:P10"/>
    <mergeCell ref="Q8:Q10"/>
    <mergeCell ref="O8:O10"/>
    <mergeCell ref="A1:T1"/>
    <mergeCell ref="E3:F3"/>
    <mergeCell ref="A3:A4"/>
    <mergeCell ref="G3:G4"/>
    <mergeCell ref="J3:T3"/>
    <mergeCell ref="I3:I4"/>
    <mergeCell ref="H3:H4"/>
    <mergeCell ref="B3:D3"/>
    <mergeCell ref="A2:T2"/>
  </mergeCells>
  <pageMargins left="7.874015748031496E-2" right="7.874015748031496E-2" top="0.62992125984251968" bottom="0.35433070866141736" header="0.31496062992125984" footer="0.31496062992125984"/>
  <pageSetup paperSize="9" scale="41" firstPageNumber="115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6"/>
  <sheetViews>
    <sheetView view="pageLayout" topLeftCell="A190" zoomScale="50" zoomScaleSheetLayoutView="75" zoomScalePageLayoutView="50" workbookViewId="0">
      <selection activeCell="W238" sqref="W238"/>
    </sheetView>
  </sheetViews>
  <sheetFormatPr defaultRowHeight="15.75"/>
  <cols>
    <col min="1" max="1" width="16.28515625" style="21" customWidth="1"/>
    <col min="2" max="2" width="16.7109375" style="34" customWidth="1"/>
    <col min="3" max="3" width="12.7109375" style="34" customWidth="1"/>
    <col min="4" max="4" width="18" style="34" customWidth="1"/>
    <col min="5" max="5" width="13.42578125" style="34" customWidth="1"/>
    <col min="6" max="6" width="13.28515625" style="34" customWidth="1"/>
    <col min="7" max="7" width="10.85546875" style="34" customWidth="1"/>
    <col min="8" max="8" width="12.42578125" style="34" customWidth="1"/>
    <col min="9" max="9" width="15.7109375" style="34" customWidth="1"/>
    <col min="10" max="10" width="14" style="34" customWidth="1"/>
    <col min="11" max="11" width="12.5703125" style="34" customWidth="1"/>
    <col min="12" max="12" width="11.140625" style="21" customWidth="1"/>
    <col min="13" max="13" width="13.140625" style="21" customWidth="1"/>
    <col min="14" max="15" width="13" style="21" customWidth="1"/>
    <col min="16" max="16" width="18.42578125" style="21" customWidth="1"/>
    <col min="17" max="17" width="13.85546875" style="21" customWidth="1"/>
    <col min="18" max="18" width="13" style="21" customWidth="1"/>
    <col min="19" max="19" width="19" style="60" customWidth="1"/>
    <col min="20" max="20" width="13.28515625" style="21" customWidth="1"/>
    <col min="21" max="21" width="14" style="21" customWidth="1"/>
    <col min="22" max="22" width="18.7109375" style="61" customWidth="1"/>
    <col min="23" max="23" width="13.140625" style="21" customWidth="1"/>
    <col min="24" max="24" width="13.28515625" style="21" customWidth="1"/>
    <col min="25" max="25" width="13.28515625" style="60" customWidth="1"/>
    <col min="26" max="26" width="13.140625" style="21" customWidth="1"/>
    <col min="27" max="27" width="13.85546875" style="21" customWidth="1"/>
    <col min="28" max="28" width="18.140625" style="60" customWidth="1"/>
    <col min="29" max="29" width="13.140625" style="21" customWidth="1"/>
    <col min="30" max="30" width="13" style="21" customWidth="1"/>
    <col min="31" max="31" width="14.85546875" style="60" customWidth="1"/>
    <col min="32" max="32" width="13" style="21" customWidth="1"/>
    <col min="33" max="33" width="9.140625" style="21" customWidth="1"/>
    <col min="34" max="34" width="15" style="60" customWidth="1"/>
    <col min="35" max="35" width="13.7109375" style="21" customWidth="1"/>
    <col min="36" max="16384" width="9.140625" style="21"/>
  </cols>
  <sheetData>
    <row r="1" spans="1:35" customFormat="1" ht="62.25" customHeight="1">
      <c r="A1" s="14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customFormat="1" ht="62.25" customHeight="1">
      <c r="A2" s="152" t="s">
        <v>175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s="15" customFormat="1" ht="12.75">
      <c r="A3" s="154" t="s">
        <v>0</v>
      </c>
      <c r="B3" s="155" t="s">
        <v>54</v>
      </c>
      <c r="C3" s="155" t="s">
        <v>58</v>
      </c>
      <c r="D3" s="155" t="s">
        <v>56</v>
      </c>
      <c r="E3" s="155" t="s">
        <v>64</v>
      </c>
      <c r="F3" s="155" t="s">
        <v>65</v>
      </c>
      <c r="G3" s="155" t="s">
        <v>63</v>
      </c>
      <c r="H3" s="155" t="s">
        <v>36</v>
      </c>
      <c r="I3" s="155" t="s">
        <v>80</v>
      </c>
      <c r="J3" s="155" t="s">
        <v>66</v>
      </c>
      <c r="K3" s="154" t="s">
        <v>37</v>
      </c>
      <c r="L3" s="154" t="s">
        <v>38</v>
      </c>
      <c r="M3" s="154"/>
      <c r="N3" s="154"/>
      <c r="O3" s="154" t="s">
        <v>23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s="15" customFormat="1" ht="12.75">
      <c r="A4" s="160"/>
      <c r="B4" s="171"/>
      <c r="C4" s="171"/>
      <c r="D4" s="171"/>
      <c r="E4" s="171"/>
      <c r="F4" s="171"/>
      <c r="G4" s="171"/>
      <c r="H4" s="171"/>
      <c r="I4" s="171"/>
      <c r="J4" s="171"/>
      <c r="K4" s="160"/>
      <c r="L4" s="173"/>
      <c r="M4" s="173"/>
      <c r="N4" s="173"/>
      <c r="O4" s="166" t="s">
        <v>24</v>
      </c>
      <c r="P4" s="167"/>
      <c r="Q4" s="168"/>
      <c r="R4" s="166" t="s">
        <v>25</v>
      </c>
      <c r="S4" s="167"/>
      <c r="T4" s="168"/>
      <c r="U4" s="166" t="s">
        <v>41</v>
      </c>
      <c r="V4" s="169"/>
      <c r="W4" s="170"/>
      <c r="X4" s="166" t="s">
        <v>26</v>
      </c>
      <c r="Y4" s="169"/>
      <c r="Z4" s="170"/>
      <c r="AA4" s="166" t="s">
        <v>27</v>
      </c>
      <c r="AB4" s="167"/>
      <c r="AC4" s="168"/>
      <c r="AD4" s="166" t="s">
        <v>28</v>
      </c>
      <c r="AE4" s="167"/>
      <c r="AF4" s="168"/>
      <c r="AG4" s="154" t="s">
        <v>29</v>
      </c>
      <c r="AH4" s="173"/>
      <c r="AI4" s="173"/>
    </row>
    <row r="5" spans="1:35" s="15" customFormat="1" ht="219" customHeight="1">
      <c r="A5" s="160"/>
      <c r="B5" s="172"/>
      <c r="C5" s="172"/>
      <c r="D5" s="172"/>
      <c r="E5" s="172"/>
      <c r="F5" s="172"/>
      <c r="G5" s="172"/>
      <c r="H5" s="172"/>
      <c r="I5" s="172"/>
      <c r="J5" s="172"/>
      <c r="K5" s="160"/>
      <c r="L5" s="29" t="s">
        <v>20</v>
      </c>
      <c r="M5" s="29" t="s">
        <v>46</v>
      </c>
      <c r="N5" s="29" t="s">
        <v>30</v>
      </c>
      <c r="O5" s="29" t="s">
        <v>21</v>
      </c>
      <c r="P5" s="29" t="s">
        <v>22</v>
      </c>
      <c r="Q5" s="29" t="s">
        <v>19</v>
      </c>
      <c r="R5" s="29" t="s">
        <v>21</v>
      </c>
      <c r="S5" s="29" t="s">
        <v>22</v>
      </c>
      <c r="T5" s="29" t="s">
        <v>19</v>
      </c>
      <c r="U5" s="29" t="s">
        <v>21</v>
      </c>
      <c r="V5" s="29" t="s">
        <v>22</v>
      </c>
      <c r="W5" s="29" t="s">
        <v>19</v>
      </c>
      <c r="X5" s="29" t="s">
        <v>21</v>
      </c>
      <c r="Y5" s="29" t="s">
        <v>22</v>
      </c>
      <c r="Z5" s="29" t="s">
        <v>19</v>
      </c>
      <c r="AA5" s="29" t="s">
        <v>21</v>
      </c>
      <c r="AB5" s="29" t="s">
        <v>22</v>
      </c>
      <c r="AC5" s="29" t="s">
        <v>19</v>
      </c>
      <c r="AD5" s="29" t="s">
        <v>21</v>
      </c>
      <c r="AE5" s="29" t="s">
        <v>22</v>
      </c>
      <c r="AF5" s="29" t="s">
        <v>19</v>
      </c>
      <c r="AG5" s="29" t="s">
        <v>21</v>
      </c>
      <c r="AH5" s="29" t="s">
        <v>22</v>
      </c>
      <c r="AI5" s="29" t="s">
        <v>19</v>
      </c>
    </row>
    <row r="6" spans="1:35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29">
        <v>21</v>
      </c>
      <c r="V6" s="29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  <c r="AB6" s="86">
        <v>28</v>
      </c>
      <c r="AC6" s="86">
        <v>29</v>
      </c>
      <c r="AD6" s="86">
        <v>30</v>
      </c>
      <c r="AE6" s="86">
        <v>31</v>
      </c>
      <c r="AF6" s="86">
        <v>32</v>
      </c>
      <c r="AG6" s="86">
        <v>33</v>
      </c>
      <c r="AH6" s="86">
        <v>34</v>
      </c>
      <c r="AI6" s="86">
        <v>35</v>
      </c>
    </row>
    <row r="7" spans="1:35" s="32" customFormat="1">
      <c r="A7" s="38" t="s">
        <v>76</v>
      </c>
      <c r="B7" s="94"/>
      <c r="C7" s="94">
        <v>93</v>
      </c>
      <c r="D7" s="94"/>
      <c r="E7" s="94">
        <f>E8+E24+E81+E177+E178+E181+E187</f>
        <v>50143.183199999992</v>
      </c>
      <c r="F7" s="94"/>
      <c r="G7" s="94">
        <f>G8+G24+G81+G177+G178+G181+G187</f>
        <v>829.20679999999982</v>
      </c>
      <c r="H7" s="94">
        <f>H8+H24+H81+H177+H178+H181+H187</f>
        <v>0</v>
      </c>
      <c r="I7" s="94"/>
      <c r="J7" s="94">
        <f>J8+J24+J81+J177+J178+J181+J187</f>
        <v>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customFormat="1" ht="179.25" customHeight="1">
      <c r="A8" s="38" t="s">
        <v>146</v>
      </c>
      <c r="B8" s="38"/>
      <c r="C8" s="38"/>
      <c r="D8" s="38"/>
      <c r="E8" s="94">
        <v>4952.3</v>
      </c>
      <c r="F8" s="94"/>
      <c r="G8" s="94">
        <v>372.8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customFormat="1" ht="179.25" customHeight="1">
      <c r="A9" s="38"/>
      <c r="B9" s="38"/>
      <c r="C9" s="38"/>
      <c r="D9" s="38"/>
      <c r="E9" s="155">
        <v>967.2</v>
      </c>
      <c r="F9" s="179"/>
      <c r="G9" s="155">
        <v>72.8</v>
      </c>
      <c r="H9" s="179"/>
      <c r="I9" s="179"/>
      <c r="J9" s="179"/>
      <c r="K9" s="179" t="s">
        <v>349</v>
      </c>
      <c r="L9" s="86"/>
      <c r="M9" s="29"/>
      <c r="N9" s="29"/>
      <c r="O9" s="86"/>
      <c r="P9" s="101"/>
      <c r="Q9" s="101"/>
      <c r="R9" s="86"/>
      <c r="S9" s="29" t="s">
        <v>90</v>
      </c>
      <c r="T9" s="29">
        <v>250</v>
      </c>
      <c r="U9" s="86"/>
      <c r="V9" s="29" t="s">
        <v>91</v>
      </c>
      <c r="W9" s="29">
        <v>20</v>
      </c>
      <c r="X9" s="86"/>
      <c r="Y9" s="102" t="s">
        <v>92</v>
      </c>
      <c r="Z9" s="29">
        <v>20</v>
      </c>
      <c r="AA9" s="86"/>
      <c r="AB9" s="29" t="s">
        <v>89</v>
      </c>
      <c r="AC9" s="29">
        <v>60</v>
      </c>
      <c r="AD9" s="86"/>
      <c r="AE9" s="86"/>
      <c r="AF9" s="86"/>
      <c r="AG9" s="86"/>
      <c r="AH9" s="29"/>
      <c r="AI9" s="29"/>
    </row>
    <row r="10" spans="1:35" customFormat="1" ht="179.25" customHeight="1">
      <c r="A10" s="38"/>
      <c r="B10" s="38"/>
      <c r="C10" s="38"/>
      <c r="D10" s="38"/>
      <c r="E10" s="159"/>
      <c r="F10" s="172"/>
      <c r="G10" s="159"/>
      <c r="H10" s="172"/>
      <c r="I10" s="172"/>
      <c r="J10" s="172"/>
      <c r="K10" s="172"/>
      <c r="L10" s="86"/>
      <c r="M10" s="86"/>
      <c r="N10" s="86"/>
      <c r="O10" s="86"/>
      <c r="P10" s="68"/>
      <c r="Q10" s="29"/>
      <c r="R10" s="86"/>
      <c r="S10" s="29" t="s">
        <v>350</v>
      </c>
      <c r="T10" s="29">
        <v>15</v>
      </c>
      <c r="U10" s="86"/>
      <c r="V10" s="29" t="s">
        <v>93</v>
      </c>
      <c r="W10" s="29">
        <v>40</v>
      </c>
      <c r="X10" s="86"/>
      <c r="Y10" s="29" t="s">
        <v>351</v>
      </c>
      <c r="Z10" s="29">
        <v>20</v>
      </c>
      <c r="AA10" s="86"/>
      <c r="AB10" s="86"/>
      <c r="AC10" s="86"/>
      <c r="AD10" s="86"/>
      <c r="AE10" s="86"/>
      <c r="AF10" s="86"/>
      <c r="AG10" s="86"/>
      <c r="AH10" s="29"/>
      <c r="AI10" s="29"/>
    </row>
    <row r="11" spans="1:35" customFormat="1" ht="179.25" customHeight="1">
      <c r="A11" s="38"/>
      <c r="B11" s="38"/>
      <c r="C11" s="38"/>
      <c r="D11" s="38"/>
      <c r="E11" s="155">
        <v>1050.9000000000001</v>
      </c>
      <c r="F11" s="155"/>
      <c r="G11" s="155">
        <v>79.099999999999994</v>
      </c>
      <c r="H11" s="179"/>
      <c r="I11" s="179"/>
      <c r="J11" s="179"/>
      <c r="K11" s="179" t="s">
        <v>94</v>
      </c>
      <c r="L11" s="86"/>
      <c r="M11" s="29"/>
      <c r="N11" s="29"/>
      <c r="O11" s="86"/>
      <c r="P11" s="68"/>
      <c r="Q11" s="29"/>
      <c r="R11" s="86"/>
      <c r="S11" s="29" t="s">
        <v>95</v>
      </c>
      <c r="T11" s="29">
        <v>250</v>
      </c>
      <c r="U11" s="29"/>
      <c r="V11" s="29" t="s">
        <v>91</v>
      </c>
      <c r="W11" s="29">
        <v>20</v>
      </c>
      <c r="X11" s="29"/>
      <c r="Y11" s="102" t="s">
        <v>92</v>
      </c>
      <c r="Z11" s="29">
        <v>20</v>
      </c>
      <c r="AA11" s="29"/>
      <c r="AB11" s="29" t="s">
        <v>89</v>
      </c>
      <c r="AC11" s="29">
        <v>60</v>
      </c>
      <c r="AD11" s="29"/>
      <c r="AE11" s="29" t="s">
        <v>352</v>
      </c>
      <c r="AF11" s="29">
        <v>10</v>
      </c>
      <c r="AG11" s="29"/>
      <c r="AH11" s="29"/>
      <c r="AI11" s="29"/>
    </row>
    <row r="12" spans="1:35" customFormat="1" ht="179.25" customHeight="1">
      <c r="A12" s="38"/>
      <c r="B12" s="38"/>
      <c r="C12" s="38"/>
      <c r="D12" s="38"/>
      <c r="E12" s="156"/>
      <c r="F12" s="156"/>
      <c r="G12" s="156"/>
      <c r="H12" s="171"/>
      <c r="I12" s="171"/>
      <c r="J12" s="171"/>
      <c r="K12" s="171"/>
      <c r="L12" s="86"/>
      <c r="M12" s="101"/>
      <c r="N12" s="101"/>
      <c r="O12" s="86"/>
      <c r="P12" s="68"/>
      <c r="Q12" s="29"/>
      <c r="R12" s="86"/>
      <c r="S12" s="80" t="s">
        <v>353</v>
      </c>
      <c r="T12" s="29">
        <v>15</v>
      </c>
      <c r="U12" s="29"/>
      <c r="V12" s="29" t="s">
        <v>93</v>
      </c>
      <c r="W12" s="29">
        <v>40</v>
      </c>
      <c r="X12" s="29"/>
      <c r="Y12" s="29" t="s">
        <v>351</v>
      </c>
      <c r="Z12" s="29">
        <v>20</v>
      </c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customFormat="1" ht="179.25" customHeight="1">
      <c r="A13" s="38"/>
      <c r="B13" s="38"/>
      <c r="C13" s="38"/>
      <c r="D13" s="38"/>
      <c r="E13" s="159"/>
      <c r="F13" s="159"/>
      <c r="G13" s="159"/>
      <c r="H13" s="172"/>
      <c r="I13" s="172"/>
      <c r="J13" s="172"/>
      <c r="K13" s="172"/>
      <c r="L13" s="86"/>
      <c r="M13" s="86"/>
      <c r="N13" s="86"/>
      <c r="O13" s="86"/>
      <c r="P13" s="68"/>
      <c r="Q13" s="29"/>
      <c r="R13" s="87"/>
      <c r="S13" s="29" t="s">
        <v>96</v>
      </c>
      <c r="T13" s="95">
        <v>250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29"/>
      <c r="AI13" s="29"/>
    </row>
    <row r="14" spans="1:35" customFormat="1" ht="179.25" customHeight="1">
      <c r="A14" s="38"/>
      <c r="B14" s="38"/>
      <c r="C14" s="38"/>
      <c r="D14" s="38"/>
      <c r="E14" s="155">
        <v>790.5</v>
      </c>
      <c r="F14" s="179"/>
      <c r="G14" s="155">
        <v>59.5</v>
      </c>
      <c r="H14" s="179"/>
      <c r="I14" s="179"/>
      <c r="J14" s="179"/>
      <c r="K14" s="179" t="s">
        <v>354</v>
      </c>
      <c r="L14" s="86"/>
      <c r="M14" s="29"/>
      <c r="N14" s="29"/>
      <c r="O14" s="86"/>
      <c r="P14" s="68"/>
      <c r="Q14" s="29"/>
      <c r="R14" s="87"/>
      <c r="S14" s="29" t="s">
        <v>95</v>
      </c>
      <c r="T14" s="29">
        <v>250</v>
      </c>
      <c r="U14" s="29"/>
      <c r="V14" s="29" t="s">
        <v>91</v>
      </c>
      <c r="W14" s="29">
        <v>20</v>
      </c>
      <c r="X14" s="29"/>
      <c r="Y14" s="29" t="s">
        <v>92</v>
      </c>
      <c r="Z14" s="29">
        <v>20</v>
      </c>
      <c r="AA14" s="29"/>
      <c r="AB14" s="29" t="s">
        <v>89</v>
      </c>
      <c r="AC14" s="29">
        <v>60</v>
      </c>
      <c r="AD14" s="29"/>
      <c r="AE14" s="29" t="s">
        <v>352</v>
      </c>
      <c r="AF14" s="29">
        <v>10</v>
      </c>
      <c r="AG14" s="29"/>
      <c r="AH14" s="29"/>
      <c r="AI14" s="29"/>
    </row>
    <row r="15" spans="1:35" customFormat="1" ht="179.25" customHeight="1">
      <c r="A15" s="38"/>
      <c r="B15" s="38"/>
      <c r="C15" s="38"/>
      <c r="D15" s="38"/>
      <c r="E15" s="159"/>
      <c r="F15" s="172"/>
      <c r="G15" s="159"/>
      <c r="H15" s="172"/>
      <c r="I15" s="172"/>
      <c r="J15" s="172"/>
      <c r="K15" s="172"/>
      <c r="L15" s="86"/>
      <c r="M15" s="86"/>
      <c r="N15" s="86"/>
      <c r="O15" s="86"/>
      <c r="P15" s="68"/>
      <c r="Q15" s="29"/>
      <c r="R15" s="87"/>
      <c r="S15" s="29" t="s">
        <v>350</v>
      </c>
      <c r="T15" s="29">
        <v>15</v>
      </c>
      <c r="U15" s="29"/>
      <c r="V15" s="29" t="s">
        <v>93</v>
      </c>
      <c r="W15" s="29">
        <v>40</v>
      </c>
      <c r="X15" s="29"/>
      <c r="Y15" s="29" t="s">
        <v>351</v>
      </c>
      <c r="Z15" s="29">
        <v>20</v>
      </c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customFormat="1" ht="179.25" customHeight="1">
      <c r="A16" s="38"/>
      <c r="B16" s="38"/>
      <c r="C16" s="38"/>
      <c r="D16" s="38"/>
      <c r="E16" s="155">
        <v>804.45</v>
      </c>
      <c r="F16" s="179"/>
      <c r="G16" s="155">
        <v>60.55</v>
      </c>
      <c r="H16" s="179"/>
      <c r="I16" s="179"/>
      <c r="J16" s="179"/>
      <c r="K16" s="179" t="s">
        <v>355</v>
      </c>
      <c r="L16" s="86"/>
      <c r="M16" s="82"/>
      <c r="N16" s="29"/>
      <c r="O16" s="86"/>
      <c r="P16" s="68"/>
      <c r="Q16" s="29"/>
      <c r="R16" s="86"/>
      <c r="S16" s="82" t="s">
        <v>95</v>
      </c>
      <c r="T16" s="82">
        <v>250</v>
      </c>
      <c r="U16" s="82"/>
      <c r="V16" s="82" t="s">
        <v>91</v>
      </c>
      <c r="W16" s="82">
        <v>20</v>
      </c>
      <c r="X16" s="82"/>
      <c r="Y16" s="102" t="s">
        <v>92</v>
      </c>
      <c r="Z16" s="82">
        <v>20</v>
      </c>
      <c r="AA16" s="82"/>
      <c r="AB16" s="82" t="s">
        <v>89</v>
      </c>
      <c r="AC16" s="29">
        <v>60</v>
      </c>
      <c r="AD16" s="82"/>
      <c r="AE16" s="82" t="s">
        <v>352</v>
      </c>
      <c r="AF16" s="82">
        <v>10</v>
      </c>
      <c r="AG16" s="82"/>
      <c r="AH16" s="29"/>
      <c r="AI16" s="29"/>
    </row>
    <row r="17" spans="1:35" customFormat="1" ht="179.25" customHeight="1">
      <c r="A17" s="38"/>
      <c r="B17" s="38"/>
      <c r="C17" s="38"/>
      <c r="D17" s="38"/>
      <c r="E17" s="159"/>
      <c r="F17" s="172"/>
      <c r="G17" s="159"/>
      <c r="H17" s="172"/>
      <c r="I17" s="172"/>
      <c r="J17" s="172"/>
      <c r="K17" s="172"/>
      <c r="L17" s="86"/>
      <c r="M17" s="86"/>
      <c r="N17" s="86"/>
      <c r="O17" s="86"/>
      <c r="P17" s="68"/>
      <c r="Q17" s="29"/>
      <c r="R17" s="86"/>
      <c r="S17" s="29" t="s">
        <v>356</v>
      </c>
      <c r="T17" s="29">
        <v>15</v>
      </c>
      <c r="U17" s="29"/>
      <c r="V17" s="29" t="s">
        <v>93</v>
      </c>
      <c r="W17" s="29">
        <v>40</v>
      </c>
      <c r="X17" s="29"/>
      <c r="Y17" s="29" t="s">
        <v>351</v>
      </c>
      <c r="Z17" s="29">
        <v>20</v>
      </c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customFormat="1" ht="179.25" customHeight="1">
      <c r="A18" s="38"/>
      <c r="B18" s="38"/>
      <c r="C18" s="38"/>
      <c r="D18" s="38"/>
      <c r="E18" s="155">
        <v>781.2</v>
      </c>
      <c r="F18" s="179"/>
      <c r="G18" s="155">
        <v>58.8</v>
      </c>
      <c r="H18" s="179"/>
      <c r="I18" s="179"/>
      <c r="J18" s="179"/>
      <c r="K18" s="179" t="s">
        <v>357</v>
      </c>
      <c r="L18" s="86"/>
      <c r="M18" s="82"/>
      <c r="N18" s="29"/>
      <c r="O18" s="86"/>
      <c r="P18" s="68"/>
      <c r="Q18" s="29"/>
      <c r="R18" s="86"/>
      <c r="S18" s="29" t="s">
        <v>95</v>
      </c>
      <c r="T18" s="82">
        <v>250</v>
      </c>
      <c r="U18" s="82"/>
      <c r="V18" s="82" t="s">
        <v>91</v>
      </c>
      <c r="W18" s="82">
        <v>20</v>
      </c>
      <c r="X18" s="82"/>
      <c r="Y18" s="102" t="s">
        <v>92</v>
      </c>
      <c r="Z18" s="82">
        <v>20</v>
      </c>
      <c r="AA18" s="82"/>
      <c r="AB18" s="82" t="s">
        <v>89</v>
      </c>
      <c r="AC18" s="29">
        <v>60</v>
      </c>
      <c r="AD18" s="82"/>
      <c r="AE18" s="82" t="s">
        <v>358</v>
      </c>
      <c r="AF18" s="82">
        <v>10</v>
      </c>
      <c r="AG18" s="82"/>
      <c r="AH18" s="29"/>
      <c r="AI18" s="29"/>
    </row>
    <row r="19" spans="1:35" customFormat="1" ht="179.25" customHeight="1">
      <c r="A19" s="38"/>
      <c r="B19" s="38"/>
      <c r="C19" s="38"/>
      <c r="D19" s="38"/>
      <c r="E19" s="159"/>
      <c r="F19" s="172"/>
      <c r="G19" s="159"/>
      <c r="H19" s="172"/>
      <c r="I19" s="172"/>
      <c r="J19" s="172"/>
      <c r="K19" s="172"/>
      <c r="L19" s="86"/>
      <c r="M19" s="86"/>
      <c r="N19" s="86"/>
      <c r="O19" s="86"/>
      <c r="P19" s="86"/>
      <c r="Q19" s="86"/>
      <c r="R19" s="86"/>
      <c r="S19" s="80" t="s">
        <v>350</v>
      </c>
      <c r="T19" s="29">
        <v>15</v>
      </c>
      <c r="U19" s="29"/>
      <c r="V19" s="29" t="s">
        <v>93</v>
      </c>
      <c r="W19" s="29">
        <v>40</v>
      </c>
      <c r="X19" s="29"/>
      <c r="Y19" s="29" t="s">
        <v>351</v>
      </c>
      <c r="Z19" s="29">
        <v>20</v>
      </c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customFormat="1" ht="179.25" customHeight="1">
      <c r="A20" s="38"/>
      <c r="B20" s="38"/>
      <c r="C20" s="38"/>
      <c r="D20" s="38"/>
      <c r="E20" s="155">
        <v>558</v>
      </c>
      <c r="F20" s="155"/>
      <c r="G20" s="155">
        <v>42</v>
      </c>
      <c r="H20" s="179"/>
      <c r="I20" s="179"/>
      <c r="J20" s="179"/>
      <c r="K20" s="179" t="s">
        <v>97</v>
      </c>
      <c r="L20" s="82"/>
      <c r="M20" s="86"/>
      <c r="N20" s="86"/>
      <c r="O20" s="101"/>
      <c r="P20" s="101"/>
      <c r="Q20" s="101"/>
      <c r="R20" s="68" t="s">
        <v>98</v>
      </c>
      <c r="S20" s="29" t="s">
        <v>90</v>
      </c>
      <c r="T20" s="82">
        <v>250</v>
      </c>
      <c r="U20" s="82" t="s">
        <v>359</v>
      </c>
      <c r="V20" s="86"/>
      <c r="W20" s="86"/>
      <c r="X20" s="102" t="s">
        <v>92</v>
      </c>
      <c r="Y20" s="86"/>
      <c r="Z20" s="86"/>
      <c r="AA20" s="82" t="s">
        <v>89</v>
      </c>
      <c r="AB20" s="86"/>
      <c r="AC20" s="86"/>
      <c r="AD20" s="29" t="s">
        <v>360</v>
      </c>
      <c r="AE20" s="86"/>
      <c r="AF20" s="86"/>
      <c r="AG20" s="103"/>
      <c r="AH20" s="29"/>
      <c r="AI20" s="29"/>
    </row>
    <row r="21" spans="1:35" customFormat="1" ht="179.25" customHeight="1">
      <c r="A21" s="38"/>
      <c r="B21" s="38"/>
      <c r="C21" s="38"/>
      <c r="D21" s="38"/>
      <c r="E21" s="156"/>
      <c r="F21" s="156"/>
      <c r="G21" s="156"/>
      <c r="H21" s="171"/>
      <c r="I21" s="171"/>
      <c r="J21" s="171"/>
      <c r="K21" s="171"/>
      <c r="L21" s="86"/>
      <c r="M21" s="86"/>
      <c r="N21" s="86"/>
      <c r="O21" s="101"/>
      <c r="P21" s="101"/>
      <c r="Q21" s="101"/>
      <c r="R21" s="104" t="s">
        <v>99</v>
      </c>
      <c r="S21" s="88"/>
      <c r="T21" s="86"/>
      <c r="U21" s="29"/>
      <c r="V21" s="86"/>
      <c r="W21" s="86"/>
      <c r="X21" s="29" t="s">
        <v>100</v>
      </c>
      <c r="Y21" s="86"/>
      <c r="Z21" s="86"/>
      <c r="AA21" s="86"/>
      <c r="AB21" s="86"/>
      <c r="AC21" s="86"/>
      <c r="AD21" s="86"/>
      <c r="AE21" s="86"/>
      <c r="AF21" s="86"/>
      <c r="AG21" s="86"/>
      <c r="AH21" s="29"/>
      <c r="AI21" s="29"/>
    </row>
    <row r="22" spans="1:35" customFormat="1" ht="179.25" customHeight="1">
      <c r="A22" s="38"/>
      <c r="B22" s="38"/>
      <c r="C22" s="38"/>
      <c r="D22" s="38"/>
      <c r="E22" s="94"/>
      <c r="F22" s="38"/>
      <c r="G22" s="94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s="79" customFormat="1" ht="179.25" customHeight="1">
      <c r="A23" s="38"/>
      <c r="B23" s="38"/>
      <c r="C23" s="38"/>
      <c r="D23" s="38"/>
      <c r="E23" s="94"/>
      <c r="F23" s="38"/>
      <c r="G23" s="9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222.75" customHeight="1">
      <c r="A24" s="38" t="s">
        <v>138</v>
      </c>
      <c r="B24" s="38"/>
      <c r="C24" s="38"/>
      <c r="D24" s="38"/>
      <c r="E24" s="94">
        <v>18910.2</v>
      </c>
      <c r="F24" s="94"/>
      <c r="G24" s="94">
        <v>191.01</v>
      </c>
      <c r="H24" s="38"/>
      <c r="I24" s="38"/>
      <c r="J24" s="3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30" customFormat="1" ht="86.25" customHeight="1">
      <c r="A25" s="29">
        <f>W25*3+AF25</f>
        <v>45</v>
      </c>
      <c r="B25" s="29"/>
      <c r="C25" s="29"/>
      <c r="D25" s="29"/>
      <c r="E25" s="154">
        <v>14.85</v>
      </c>
      <c r="F25" s="154"/>
      <c r="G25" s="154">
        <v>0.15</v>
      </c>
      <c r="H25" s="154"/>
      <c r="I25" s="154"/>
      <c r="J25" s="154"/>
      <c r="K25" s="174" t="s">
        <v>114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6" t="s">
        <v>364</v>
      </c>
      <c r="W25" s="107">
        <v>15</v>
      </c>
      <c r="X25" s="105"/>
      <c r="Y25" s="105"/>
      <c r="Z25" s="108"/>
      <c r="AA25" s="105"/>
      <c r="AB25" s="105"/>
      <c r="AC25" s="105"/>
      <c r="AD25" s="105"/>
      <c r="AE25" s="109"/>
      <c r="AF25" s="29"/>
      <c r="AG25" s="105"/>
      <c r="AH25" s="105"/>
      <c r="AI25" s="105"/>
    </row>
    <row r="26" spans="1:35" s="30" customFormat="1" ht="111" customHeight="1">
      <c r="A26" s="29">
        <f>AF26*2</f>
        <v>0</v>
      </c>
      <c r="B26" s="29"/>
      <c r="C26" s="29"/>
      <c r="D26" s="29"/>
      <c r="E26" s="154"/>
      <c r="F26" s="154"/>
      <c r="G26" s="154"/>
      <c r="H26" s="154"/>
      <c r="I26" s="154"/>
      <c r="J26" s="154"/>
      <c r="K26" s="174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8"/>
      <c r="X26" s="105"/>
      <c r="Y26" s="105"/>
      <c r="Z26" s="108"/>
      <c r="AA26" s="105"/>
      <c r="AB26" s="105"/>
      <c r="AC26" s="105"/>
      <c r="AD26" s="105"/>
      <c r="AE26" s="109"/>
      <c r="AF26" s="29"/>
      <c r="AG26" s="105"/>
      <c r="AH26" s="105"/>
      <c r="AI26" s="105"/>
    </row>
    <row r="27" spans="1:35" s="30" customFormat="1" ht="114.75" customHeight="1">
      <c r="A27" s="29">
        <f>T27+Z27</f>
        <v>140</v>
      </c>
      <c r="B27" s="29"/>
      <c r="C27" s="29"/>
      <c r="D27" s="29"/>
      <c r="E27" s="154">
        <v>1212.75</v>
      </c>
      <c r="F27" s="154"/>
      <c r="G27" s="154">
        <v>12.25</v>
      </c>
      <c r="H27" s="153"/>
      <c r="I27" s="153"/>
      <c r="J27" s="153"/>
      <c r="K27" s="154" t="s">
        <v>140</v>
      </c>
      <c r="L27" s="111"/>
      <c r="M27" s="109" t="s">
        <v>365</v>
      </c>
      <c r="N27" s="65">
        <v>65</v>
      </c>
      <c r="O27" s="109"/>
      <c r="P27" s="112" t="s">
        <v>366</v>
      </c>
      <c r="Q27" s="65">
        <v>200</v>
      </c>
      <c r="R27" s="113"/>
      <c r="S27" s="109" t="s">
        <v>367</v>
      </c>
      <c r="T27" s="29">
        <v>90</v>
      </c>
      <c r="U27" s="109" t="s">
        <v>155</v>
      </c>
      <c r="V27" s="109" t="s">
        <v>368</v>
      </c>
      <c r="W27" s="65">
        <v>300</v>
      </c>
      <c r="X27" s="109" t="s">
        <v>155</v>
      </c>
      <c r="Y27" s="109" t="s">
        <v>369</v>
      </c>
      <c r="Z27" s="65">
        <v>50</v>
      </c>
      <c r="AA27" s="109"/>
      <c r="AB27" s="114" t="s">
        <v>370</v>
      </c>
      <c r="AC27" s="115">
        <v>50</v>
      </c>
      <c r="AD27" s="109" t="s">
        <v>154</v>
      </c>
      <c r="AE27" s="114" t="s">
        <v>371</v>
      </c>
      <c r="AF27" s="65">
        <v>10</v>
      </c>
      <c r="AG27" s="109"/>
      <c r="AH27" s="109"/>
      <c r="AI27" s="109"/>
    </row>
    <row r="28" spans="1:35" s="30" customFormat="1" ht="102">
      <c r="A28" s="29">
        <f>W28+Z28+AC28</f>
        <v>30</v>
      </c>
      <c r="B28" s="29"/>
      <c r="C28" s="29"/>
      <c r="D28" s="29"/>
      <c r="E28" s="154"/>
      <c r="F28" s="154"/>
      <c r="G28" s="154"/>
      <c r="H28" s="153"/>
      <c r="I28" s="153"/>
      <c r="J28" s="153"/>
      <c r="K28" s="154"/>
      <c r="L28" s="101"/>
      <c r="M28" s="101"/>
      <c r="N28" s="101"/>
      <c r="O28" s="109"/>
      <c r="P28" s="112" t="s">
        <v>372</v>
      </c>
      <c r="Q28" s="65">
        <v>105</v>
      </c>
      <c r="R28" s="65"/>
      <c r="S28" s="109"/>
      <c r="T28" s="29"/>
      <c r="U28" s="109"/>
      <c r="V28" s="109"/>
      <c r="W28" s="65"/>
      <c r="X28" s="109"/>
      <c r="Y28" s="114" t="s">
        <v>373</v>
      </c>
      <c r="Z28" s="65">
        <v>30</v>
      </c>
      <c r="AA28" s="109"/>
      <c r="AB28" s="109"/>
      <c r="AC28" s="29"/>
      <c r="AD28" s="109" t="s">
        <v>155</v>
      </c>
      <c r="AE28" s="109"/>
      <c r="AF28" s="29"/>
      <c r="AG28" s="109"/>
      <c r="AH28" s="109"/>
      <c r="AI28" s="109"/>
    </row>
    <row r="29" spans="1:35" s="30" customFormat="1" ht="15">
      <c r="A29" s="29">
        <f>T29+AF29</f>
        <v>0</v>
      </c>
      <c r="B29" s="29"/>
      <c r="C29" s="29"/>
      <c r="D29" s="29"/>
      <c r="E29" s="29"/>
      <c r="F29" s="29"/>
      <c r="G29" s="29"/>
      <c r="H29" s="38"/>
      <c r="I29" s="38"/>
      <c r="J29" s="38"/>
      <c r="K29" s="29"/>
      <c r="L29" s="101"/>
      <c r="M29" s="101"/>
      <c r="N29" s="101"/>
      <c r="O29" s="109"/>
      <c r="P29" s="109"/>
      <c r="Q29" s="112"/>
      <c r="R29" s="109"/>
      <c r="S29" s="109"/>
      <c r="T29" s="29"/>
      <c r="U29" s="109"/>
      <c r="V29" s="109"/>
      <c r="W29" s="116"/>
      <c r="X29" s="109"/>
      <c r="Y29" s="109"/>
      <c r="Z29" s="116"/>
      <c r="AA29" s="109"/>
      <c r="AB29" s="109"/>
      <c r="AC29" s="109"/>
      <c r="AD29" s="109"/>
      <c r="AE29" s="109"/>
      <c r="AF29" s="109"/>
      <c r="AG29" s="109"/>
      <c r="AH29" s="109"/>
      <c r="AI29" s="109"/>
    </row>
    <row r="30" spans="1:35" s="30" customFormat="1" ht="243.75" customHeight="1">
      <c r="A30" s="29">
        <f>T30</f>
        <v>0</v>
      </c>
      <c r="B30" s="29"/>
      <c r="C30" s="29"/>
      <c r="D30" s="29"/>
      <c r="E30" s="29">
        <v>3455.7930000000001</v>
      </c>
      <c r="F30" s="29"/>
      <c r="G30" s="29">
        <v>34.906999999999996</v>
      </c>
      <c r="H30" s="29"/>
      <c r="I30" s="29"/>
      <c r="J30" s="29"/>
      <c r="K30" s="29" t="s">
        <v>115</v>
      </c>
      <c r="L30" s="29"/>
      <c r="M30" s="29"/>
      <c r="N30" s="29"/>
      <c r="O30" s="29"/>
      <c r="P30" s="29"/>
      <c r="Q30" s="29"/>
      <c r="R30" s="114" t="s">
        <v>374</v>
      </c>
      <c r="S30" s="65">
        <v>107</v>
      </c>
      <c r="T30" s="29"/>
      <c r="U30" s="29"/>
      <c r="V30" s="114" t="s">
        <v>376</v>
      </c>
      <c r="W30" s="117">
        <v>352.4</v>
      </c>
      <c r="X30" s="29"/>
      <c r="Y30" s="29"/>
      <c r="Z30" s="65"/>
      <c r="AA30" s="29"/>
      <c r="AB30" s="29" t="s">
        <v>156</v>
      </c>
      <c r="AC30" s="29"/>
      <c r="AD30" s="29"/>
      <c r="AE30" s="114" t="s">
        <v>375</v>
      </c>
      <c r="AF30" s="65">
        <v>760</v>
      </c>
      <c r="AG30" s="29"/>
      <c r="AH30" s="29"/>
      <c r="AI30" s="29"/>
    </row>
    <row r="31" spans="1:35" s="30" customFormat="1" ht="63.75">
      <c r="A31" s="29">
        <f>T31</f>
        <v>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14"/>
      <c r="S31" s="65"/>
      <c r="T31" s="29"/>
      <c r="U31" s="29"/>
      <c r="V31" s="64" t="s">
        <v>378</v>
      </c>
      <c r="W31" s="117">
        <v>118.9</v>
      </c>
      <c r="X31" s="29"/>
      <c r="Y31" s="29"/>
      <c r="Z31" s="65"/>
      <c r="AA31" s="29"/>
      <c r="AB31" s="29"/>
      <c r="AC31" s="29"/>
      <c r="AD31" s="29"/>
      <c r="AE31" s="118" t="s">
        <v>377</v>
      </c>
      <c r="AF31" s="119">
        <v>318</v>
      </c>
      <c r="AG31" s="29"/>
      <c r="AH31" s="29"/>
      <c r="AI31" s="29"/>
    </row>
    <row r="32" spans="1:35" s="30" customFormat="1" ht="102">
      <c r="A32" s="29">
        <f>T32</f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14"/>
      <c r="S32" s="65"/>
      <c r="T32" s="29"/>
      <c r="U32" s="29"/>
      <c r="V32" s="64"/>
      <c r="W32" s="117"/>
      <c r="X32" s="120"/>
      <c r="Y32" s="29"/>
      <c r="Z32" s="65"/>
      <c r="AA32" s="29"/>
      <c r="AB32" s="29"/>
      <c r="AC32" s="29"/>
      <c r="AD32" s="29"/>
      <c r="AE32" s="64" t="s">
        <v>379</v>
      </c>
      <c r="AF32" s="121">
        <v>1.5</v>
      </c>
      <c r="AG32" s="29"/>
      <c r="AH32" s="29"/>
      <c r="AI32" s="29"/>
    </row>
    <row r="33" spans="1:35" s="30" customFormat="1" ht="15">
      <c r="A33" s="29">
        <f>W33+Z33</f>
        <v>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114"/>
      <c r="S33" s="65"/>
      <c r="T33" s="29"/>
      <c r="U33" s="29"/>
      <c r="V33" s="64"/>
      <c r="W33" s="117"/>
      <c r="X33" s="120"/>
      <c r="Y33" s="29"/>
      <c r="Z33" s="65"/>
      <c r="AA33" s="29"/>
      <c r="AB33" s="29"/>
      <c r="AC33" s="29"/>
      <c r="AD33" s="29"/>
      <c r="AE33" s="64"/>
      <c r="AF33" s="121"/>
      <c r="AG33" s="29"/>
      <c r="AH33" s="29"/>
      <c r="AI33" s="29"/>
    </row>
    <row r="34" spans="1:35" s="30" customFormat="1" ht="114.75">
      <c r="A34" s="29">
        <f>T34+W34+Z34+AC34+AF34</f>
        <v>267</v>
      </c>
      <c r="B34" s="29"/>
      <c r="C34" s="29"/>
      <c r="D34" s="29"/>
      <c r="E34" s="155">
        <v>1845.36</v>
      </c>
      <c r="F34" s="155"/>
      <c r="G34" s="155">
        <v>18.64</v>
      </c>
      <c r="H34" s="155"/>
      <c r="I34" s="155"/>
      <c r="J34" s="155"/>
      <c r="K34" s="155" t="s">
        <v>116</v>
      </c>
      <c r="L34" s="29"/>
      <c r="M34" s="114" t="s">
        <v>380</v>
      </c>
      <c r="N34" s="65">
        <v>300</v>
      </c>
      <c r="O34" s="29"/>
      <c r="P34" s="29" t="s">
        <v>87</v>
      </c>
      <c r="Q34" s="29"/>
      <c r="R34" s="29"/>
      <c r="S34" s="114" t="s">
        <v>381</v>
      </c>
      <c r="T34" s="65">
        <v>150</v>
      </c>
      <c r="U34" s="29"/>
      <c r="V34" s="29"/>
      <c r="W34" s="65"/>
      <c r="X34" s="29"/>
      <c r="Y34" s="29"/>
      <c r="Z34" s="65"/>
      <c r="AA34" s="29"/>
      <c r="AB34" s="29"/>
      <c r="AC34" s="29"/>
      <c r="AD34" s="29"/>
      <c r="AE34" s="114" t="s">
        <v>382</v>
      </c>
      <c r="AF34" s="65">
        <v>117</v>
      </c>
      <c r="AG34" s="29"/>
      <c r="AH34" s="29"/>
      <c r="AI34" s="29"/>
    </row>
    <row r="35" spans="1:35" s="30" customFormat="1" ht="63.75">
      <c r="A35" s="29">
        <f>W35+Z35+AF35</f>
        <v>400</v>
      </c>
      <c r="B35" s="29"/>
      <c r="C35" s="29"/>
      <c r="D35" s="29"/>
      <c r="E35" s="156"/>
      <c r="F35" s="156"/>
      <c r="G35" s="156"/>
      <c r="H35" s="156"/>
      <c r="I35" s="156"/>
      <c r="J35" s="156"/>
      <c r="K35" s="156"/>
      <c r="L35" s="29"/>
      <c r="M35" s="113"/>
      <c r="N35" s="113"/>
      <c r="O35" s="29"/>
      <c r="P35" s="29"/>
      <c r="Q35" s="29"/>
      <c r="R35" s="29"/>
      <c r="S35" s="29" t="s">
        <v>383</v>
      </c>
      <c r="T35" s="65">
        <v>50</v>
      </c>
      <c r="U35" s="29"/>
      <c r="V35" s="29"/>
      <c r="W35" s="65"/>
      <c r="X35" s="29"/>
      <c r="Y35" s="29"/>
      <c r="Z35" s="65"/>
      <c r="AA35" s="29"/>
      <c r="AB35" s="29"/>
      <c r="AC35" s="29"/>
      <c r="AD35" s="29"/>
      <c r="AE35" s="114" t="s">
        <v>382</v>
      </c>
      <c r="AF35" s="65">
        <v>400</v>
      </c>
      <c r="AG35" s="29"/>
      <c r="AH35" s="29"/>
      <c r="AI35" s="29"/>
    </row>
    <row r="36" spans="1:35" s="30" customFormat="1" ht="76.5">
      <c r="A36" s="29">
        <f>T36+AF36</f>
        <v>180</v>
      </c>
      <c r="B36" s="29"/>
      <c r="C36" s="29"/>
      <c r="D36" s="29"/>
      <c r="E36" s="156"/>
      <c r="F36" s="156"/>
      <c r="G36" s="156"/>
      <c r="H36" s="156"/>
      <c r="I36" s="156"/>
      <c r="J36" s="156"/>
      <c r="K36" s="156"/>
      <c r="L36" s="29"/>
      <c r="M36" s="29"/>
      <c r="N36" s="29"/>
      <c r="O36" s="29"/>
      <c r="P36" s="29"/>
      <c r="Q36" s="29"/>
      <c r="R36" s="29"/>
      <c r="S36" s="122" t="s">
        <v>384</v>
      </c>
      <c r="T36" s="123">
        <v>180</v>
      </c>
      <c r="U36" s="29"/>
      <c r="V36" s="29"/>
      <c r="W36" s="65"/>
      <c r="X36" s="29"/>
      <c r="Y36" s="29"/>
      <c r="Z36" s="65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s="30" customFormat="1" ht="15">
      <c r="A37" s="29">
        <f>Z37+AF37</f>
        <v>0</v>
      </c>
      <c r="B37" s="29"/>
      <c r="C37" s="29"/>
      <c r="D37" s="29"/>
      <c r="E37" s="156"/>
      <c r="F37" s="156"/>
      <c r="G37" s="156"/>
      <c r="H37" s="156"/>
      <c r="I37" s="156"/>
      <c r="J37" s="156"/>
      <c r="K37" s="15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65"/>
      <c r="X37" s="29"/>
      <c r="Y37" s="29"/>
      <c r="Z37" s="65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s="30" customFormat="1" ht="38.25" customHeight="1">
      <c r="A38" s="29">
        <f>T38+W38+Z38+AC38+AF38</f>
        <v>452.29700000000003</v>
      </c>
      <c r="B38" s="29"/>
      <c r="C38" s="29"/>
      <c r="D38" s="29"/>
      <c r="E38" s="155">
        <v>2421.0450000000001</v>
      </c>
      <c r="F38" s="155"/>
      <c r="G38" s="155">
        <v>24.454999999999998</v>
      </c>
      <c r="H38" s="155"/>
      <c r="I38" s="155"/>
      <c r="J38" s="155"/>
      <c r="K38" s="155" t="s">
        <v>117</v>
      </c>
      <c r="L38" s="29"/>
      <c r="M38" s="29"/>
      <c r="N38" s="29"/>
      <c r="O38" s="29"/>
      <c r="P38" s="114" t="s">
        <v>385</v>
      </c>
      <c r="Q38" s="29">
        <v>109.99</v>
      </c>
      <c r="R38" s="29"/>
      <c r="S38" s="29"/>
      <c r="T38" s="29"/>
      <c r="U38" s="29"/>
      <c r="V38" s="122" t="s">
        <v>386</v>
      </c>
      <c r="W38" s="65">
        <v>110</v>
      </c>
      <c r="X38" s="29"/>
      <c r="Y38" s="114" t="s">
        <v>387</v>
      </c>
      <c r="Z38" s="117">
        <v>178</v>
      </c>
      <c r="AA38" s="29"/>
      <c r="AB38" s="124" t="s">
        <v>388</v>
      </c>
      <c r="AC38" s="121">
        <v>124.297</v>
      </c>
      <c r="AD38" s="29"/>
      <c r="AE38" s="124" t="s">
        <v>389</v>
      </c>
      <c r="AF38" s="121">
        <v>40</v>
      </c>
      <c r="AG38" s="29"/>
      <c r="AH38" s="29"/>
      <c r="AI38" s="29"/>
    </row>
    <row r="39" spans="1:35" s="30" customFormat="1" ht="63.75">
      <c r="A39" s="29">
        <f>T39+W39+Z39+AC39+AF39</f>
        <v>313.60599999999999</v>
      </c>
      <c r="B39" s="29"/>
      <c r="C39" s="29"/>
      <c r="D39" s="29"/>
      <c r="E39" s="156"/>
      <c r="F39" s="156"/>
      <c r="G39" s="156"/>
      <c r="H39" s="156"/>
      <c r="I39" s="156"/>
      <c r="J39" s="156"/>
      <c r="K39" s="15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22" t="s">
        <v>390</v>
      </c>
      <c r="W39" s="117">
        <v>34.22</v>
      </c>
      <c r="X39" s="29"/>
      <c r="Y39" s="114" t="s">
        <v>391</v>
      </c>
      <c r="Z39" s="117">
        <v>112</v>
      </c>
      <c r="AA39" s="29"/>
      <c r="AB39" s="124" t="s">
        <v>392</v>
      </c>
      <c r="AC39" s="121">
        <v>76.989999999999995</v>
      </c>
      <c r="AD39" s="29"/>
      <c r="AE39" s="124" t="s">
        <v>393</v>
      </c>
      <c r="AF39" s="121">
        <v>90.396000000000001</v>
      </c>
      <c r="AG39" s="29"/>
      <c r="AH39" s="29"/>
      <c r="AI39" s="29"/>
    </row>
    <row r="40" spans="1:35" s="30" customFormat="1" ht="76.5">
      <c r="A40" s="29">
        <f>T40+W40+Z40+AC40+AF40</f>
        <v>246.58</v>
      </c>
      <c r="B40" s="29"/>
      <c r="C40" s="29"/>
      <c r="D40" s="29"/>
      <c r="E40" s="156"/>
      <c r="F40" s="156"/>
      <c r="G40" s="156"/>
      <c r="H40" s="156"/>
      <c r="I40" s="156"/>
      <c r="J40" s="156"/>
      <c r="K40" s="15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22" t="s">
        <v>394</v>
      </c>
      <c r="W40" s="117">
        <v>109.99</v>
      </c>
      <c r="X40" s="29"/>
      <c r="Y40" s="114" t="s">
        <v>395</v>
      </c>
      <c r="Z40" s="117">
        <v>95</v>
      </c>
      <c r="AA40" s="29"/>
      <c r="AB40" s="124" t="s">
        <v>396</v>
      </c>
      <c r="AC40" s="121">
        <v>41.59</v>
      </c>
      <c r="AD40" s="29"/>
      <c r="AE40" s="29"/>
      <c r="AF40" s="29"/>
      <c r="AG40" s="29"/>
      <c r="AH40" s="29"/>
      <c r="AI40" s="29"/>
    </row>
    <row r="41" spans="1:35" s="30" customFormat="1" ht="127.5">
      <c r="A41" s="29">
        <f>T41+AF41</f>
        <v>0</v>
      </c>
      <c r="B41" s="29"/>
      <c r="C41" s="29"/>
      <c r="D41" s="29"/>
      <c r="E41" s="156"/>
      <c r="F41" s="156"/>
      <c r="G41" s="156"/>
      <c r="H41" s="156"/>
      <c r="I41" s="156"/>
      <c r="J41" s="156"/>
      <c r="K41" s="15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65"/>
      <c r="X41" s="29"/>
      <c r="Y41" s="114" t="s">
        <v>397</v>
      </c>
      <c r="Z41" s="117">
        <v>215.91900000000001</v>
      </c>
      <c r="AA41" s="29"/>
      <c r="AB41" s="124" t="s">
        <v>398</v>
      </c>
      <c r="AC41" s="121">
        <v>89.9</v>
      </c>
      <c r="AD41" s="29"/>
      <c r="AE41" s="29"/>
      <c r="AF41" s="29"/>
      <c r="AG41" s="29"/>
      <c r="AH41" s="29"/>
      <c r="AI41" s="29"/>
    </row>
    <row r="42" spans="1:35" s="30" customFormat="1" ht="89.25">
      <c r="A42" s="29">
        <f>T42+AF42</f>
        <v>0</v>
      </c>
      <c r="B42" s="29"/>
      <c r="C42" s="29"/>
      <c r="D42" s="29"/>
      <c r="E42" s="156"/>
      <c r="F42" s="156"/>
      <c r="G42" s="156"/>
      <c r="H42" s="156"/>
      <c r="I42" s="156"/>
      <c r="J42" s="156"/>
      <c r="K42" s="15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65"/>
      <c r="X42" s="29"/>
      <c r="Y42" s="114" t="s">
        <v>399</v>
      </c>
      <c r="Z42" s="117">
        <v>59.37</v>
      </c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s="30" customFormat="1" ht="57.75" customHeight="1">
      <c r="A43" s="29">
        <f>T43</f>
        <v>0</v>
      </c>
      <c r="B43" s="29"/>
      <c r="C43" s="29"/>
      <c r="D43" s="29"/>
      <c r="E43" s="159"/>
      <c r="F43" s="159"/>
      <c r="G43" s="159"/>
      <c r="H43" s="159"/>
      <c r="I43" s="159"/>
      <c r="J43" s="159"/>
      <c r="K43" s="15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65"/>
      <c r="X43" s="29"/>
      <c r="Y43" s="114" t="s">
        <v>400</v>
      </c>
      <c r="Z43" s="117">
        <v>188.86</v>
      </c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s="30" customFormat="1" ht="57.75" customHeight="1">
      <c r="A44" s="29"/>
      <c r="B44" s="29"/>
      <c r="C44" s="29"/>
      <c r="D44" s="29"/>
      <c r="E44" s="81"/>
      <c r="F44" s="81"/>
      <c r="G44" s="81"/>
      <c r="H44" s="81"/>
      <c r="I44" s="81"/>
      <c r="J44" s="8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65"/>
      <c r="X44" s="29"/>
      <c r="Y44" s="114" t="s">
        <v>401</v>
      </c>
      <c r="Z44" s="117">
        <v>31.98</v>
      </c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s="30" customFormat="1" ht="57.75" customHeight="1">
      <c r="A45" s="29"/>
      <c r="B45" s="29"/>
      <c r="C45" s="29"/>
      <c r="D45" s="29"/>
      <c r="E45" s="81"/>
      <c r="F45" s="81"/>
      <c r="G45" s="81"/>
      <c r="H45" s="81"/>
      <c r="I45" s="81"/>
      <c r="J45" s="81"/>
      <c r="K45" s="80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65"/>
      <c r="X45" s="29"/>
      <c r="Y45" s="114"/>
      <c r="Z45" s="117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s="30" customFormat="1" ht="204">
      <c r="A46" s="29"/>
      <c r="B46" s="29"/>
      <c r="C46" s="29"/>
      <c r="D46" s="29"/>
      <c r="E46" s="154">
        <v>2708.64</v>
      </c>
      <c r="F46" s="154"/>
      <c r="G46" s="154">
        <v>27.36</v>
      </c>
      <c r="H46" s="154"/>
      <c r="I46" s="154"/>
      <c r="J46" s="154"/>
      <c r="K46" s="154" t="s">
        <v>118</v>
      </c>
      <c r="L46" s="29"/>
      <c r="M46" s="104" t="s">
        <v>402</v>
      </c>
      <c r="N46" s="115">
        <v>70</v>
      </c>
      <c r="O46" s="29"/>
      <c r="P46" s="104" t="s">
        <v>403</v>
      </c>
      <c r="Q46" s="115"/>
      <c r="R46" s="29"/>
      <c r="S46" s="29"/>
      <c r="T46" s="29"/>
      <c r="U46" s="29"/>
      <c r="V46" s="104" t="s">
        <v>404</v>
      </c>
      <c r="W46" s="125"/>
      <c r="X46" s="29"/>
      <c r="Y46" s="104" t="s">
        <v>405</v>
      </c>
      <c r="Z46" s="125"/>
      <c r="AA46" s="29"/>
      <c r="AB46" s="104" t="s">
        <v>406</v>
      </c>
      <c r="AC46" s="29"/>
      <c r="AD46" s="29"/>
      <c r="AE46" s="29"/>
      <c r="AF46" s="29"/>
      <c r="AG46" s="29"/>
      <c r="AH46" s="104" t="s">
        <v>407</v>
      </c>
      <c r="AI46" s="29"/>
    </row>
    <row r="47" spans="1:35" s="30" customFormat="1" ht="148.5" customHeight="1">
      <c r="A47" s="29">
        <f>AC47</f>
        <v>39</v>
      </c>
      <c r="B47" s="29"/>
      <c r="C47" s="29"/>
      <c r="D47" s="29"/>
      <c r="E47" s="154"/>
      <c r="F47" s="154"/>
      <c r="G47" s="154"/>
      <c r="H47" s="154"/>
      <c r="I47" s="154"/>
      <c r="J47" s="154"/>
      <c r="K47" s="154"/>
      <c r="L47" s="29"/>
      <c r="M47" s="104" t="s">
        <v>408</v>
      </c>
      <c r="N47" s="115">
        <v>25</v>
      </c>
      <c r="O47" s="29"/>
      <c r="P47" s="104" t="s">
        <v>409</v>
      </c>
      <c r="Q47" s="115">
        <v>59</v>
      </c>
      <c r="R47" s="29"/>
      <c r="S47" s="29"/>
      <c r="T47" s="29"/>
      <c r="U47" s="29"/>
      <c r="V47" s="104" t="s">
        <v>410</v>
      </c>
      <c r="W47" s="125">
        <v>400</v>
      </c>
      <c r="X47" s="29"/>
      <c r="Y47" s="104" t="s">
        <v>411</v>
      </c>
      <c r="Z47" s="125">
        <v>21</v>
      </c>
      <c r="AA47" s="29"/>
      <c r="AB47" s="104" t="s">
        <v>412</v>
      </c>
      <c r="AC47" s="65">
        <v>39</v>
      </c>
      <c r="AD47" s="29"/>
      <c r="AE47" s="29"/>
      <c r="AF47" s="29"/>
      <c r="AG47" s="29"/>
      <c r="AH47" s="104" t="s">
        <v>413</v>
      </c>
      <c r="AI47" s="65">
        <v>35</v>
      </c>
    </row>
    <row r="48" spans="1:35" s="30" customFormat="1" ht="100.5" customHeight="1">
      <c r="A48" s="29">
        <f>AF48</f>
        <v>0</v>
      </c>
      <c r="B48" s="29"/>
      <c r="C48" s="29"/>
      <c r="D48" s="29"/>
      <c r="E48" s="154"/>
      <c r="F48" s="154"/>
      <c r="G48" s="154"/>
      <c r="H48" s="154"/>
      <c r="I48" s="154"/>
      <c r="J48" s="154"/>
      <c r="K48" s="154"/>
      <c r="L48" s="29"/>
      <c r="M48" s="104" t="s">
        <v>414</v>
      </c>
      <c r="N48" s="115">
        <v>6</v>
      </c>
      <c r="O48" s="29"/>
      <c r="P48" s="104" t="s">
        <v>415</v>
      </c>
      <c r="Q48" s="115">
        <v>5</v>
      </c>
      <c r="R48" s="29"/>
      <c r="S48" s="29"/>
      <c r="T48" s="29"/>
      <c r="U48" s="29"/>
      <c r="V48" s="104" t="s">
        <v>416</v>
      </c>
      <c r="W48" s="125">
        <v>45</v>
      </c>
      <c r="X48" s="29"/>
      <c r="Y48" s="104" t="s">
        <v>417</v>
      </c>
      <c r="Z48" s="125">
        <v>5</v>
      </c>
      <c r="AA48" s="29"/>
      <c r="AB48" s="29"/>
      <c r="AC48" s="29"/>
      <c r="AD48" s="29"/>
      <c r="AE48" s="29"/>
      <c r="AF48" s="29"/>
      <c r="AG48" s="29"/>
      <c r="AH48" s="104" t="s">
        <v>418</v>
      </c>
      <c r="AI48" s="65">
        <v>70</v>
      </c>
    </row>
    <row r="49" spans="1:35" s="30" customFormat="1" ht="89.25">
      <c r="A49" s="29">
        <f>AF49</f>
        <v>0</v>
      </c>
      <c r="B49" s="29"/>
      <c r="C49" s="29"/>
      <c r="D49" s="29"/>
      <c r="E49" s="154"/>
      <c r="F49" s="154"/>
      <c r="G49" s="154"/>
      <c r="H49" s="154"/>
      <c r="I49" s="154"/>
      <c r="J49" s="154"/>
      <c r="K49" s="154"/>
      <c r="L49" s="29"/>
      <c r="M49" s="29"/>
      <c r="N49" s="29"/>
      <c r="O49" s="29"/>
      <c r="P49" s="104" t="s">
        <v>419</v>
      </c>
      <c r="Q49" s="115">
        <v>3</v>
      </c>
      <c r="R49" s="29"/>
      <c r="S49" s="29"/>
      <c r="T49" s="29"/>
      <c r="U49" s="29"/>
      <c r="V49" s="104" t="s">
        <v>420</v>
      </c>
      <c r="W49" s="125">
        <v>140</v>
      </c>
      <c r="X49" s="29"/>
      <c r="Y49" s="104" t="s">
        <v>421</v>
      </c>
      <c r="Z49" s="125">
        <v>20</v>
      </c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s="30" customFormat="1" ht="89.25">
      <c r="A50" s="29">
        <f>AF50</f>
        <v>0</v>
      </c>
      <c r="B50" s="29"/>
      <c r="C50" s="29"/>
      <c r="D50" s="29"/>
      <c r="E50" s="154"/>
      <c r="F50" s="154"/>
      <c r="G50" s="154"/>
      <c r="H50" s="154"/>
      <c r="I50" s="154"/>
      <c r="J50" s="154"/>
      <c r="K50" s="154"/>
      <c r="L50" s="29"/>
      <c r="M50" s="29"/>
      <c r="N50" s="29"/>
      <c r="O50" s="29"/>
      <c r="P50" s="104" t="s">
        <v>422</v>
      </c>
      <c r="Q50" s="115">
        <v>4</v>
      </c>
      <c r="R50" s="29"/>
      <c r="S50" s="29"/>
      <c r="T50" s="29"/>
      <c r="U50" s="29"/>
      <c r="V50" s="104" t="s">
        <v>423</v>
      </c>
      <c r="W50" s="125">
        <v>450</v>
      </c>
      <c r="X50" s="29"/>
      <c r="Y50" s="104" t="s">
        <v>424</v>
      </c>
      <c r="Z50" s="125">
        <v>1500</v>
      </c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s="30" customFormat="1" ht="114.75">
      <c r="A51" s="29">
        <f>AF51</f>
        <v>0</v>
      </c>
      <c r="B51" s="29"/>
      <c r="C51" s="29"/>
      <c r="D51" s="29"/>
      <c r="E51" s="154"/>
      <c r="F51" s="154"/>
      <c r="G51" s="154"/>
      <c r="H51" s="154"/>
      <c r="I51" s="154"/>
      <c r="J51" s="154"/>
      <c r="K51" s="154"/>
      <c r="L51" s="29"/>
      <c r="M51" s="29"/>
      <c r="N51" s="29"/>
      <c r="O51" s="29"/>
      <c r="P51" s="104" t="s">
        <v>425</v>
      </c>
      <c r="Q51" s="115"/>
      <c r="R51" s="29"/>
      <c r="S51" s="29"/>
      <c r="T51" s="29"/>
      <c r="U51" s="29"/>
      <c r="V51" s="104" t="s">
        <v>426</v>
      </c>
      <c r="W51" s="125">
        <v>21</v>
      </c>
      <c r="X51" s="29"/>
      <c r="Y51" s="104" t="s">
        <v>427</v>
      </c>
      <c r="Z51" s="125">
        <v>1500</v>
      </c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s="30" customFormat="1" ht="153">
      <c r="A52" s="29">
        <f>AF52*2</f>
        <v>0</v>
      </c>
      <c r="B52" s="29"/>
      <c r="C52" s="29"/>
      <c r="D52" s="29"/>
      <c r="E52" s="154"/>
      <c r="F52" s="154"/>
      <c r="G52" s="154"/>
      <c r="H52" s="154"/>
      <c r="I52" s="154"/>
      <c r="J52" s="154"/>
      <c r="K52" s="154"/>
      <c r="L52" s="29"/>
      <c r="M52" s="29"/>
      <c r="N52" s="29"/>
      <c r="O52" s="29"/>
      <c r="P52" s="104" t="s">
        <v>428</v>
      </c>
      <c r="Q52" s="115"/>
      <c r="R52" s="29"/>
      <c r="S52" s="29"/>
      <c r="T52" s="29"/>
      <c r="U52" s="29"/>
      <c r="V52" s="104" t="s">
        <v>429</v>
      </c>
      <c r="W52" s="125">
        <v>23</v>
      </c>
      <c r="X52" s="29"/>
      <c r="Y52" s="104" t="s">
        <v>430</v>
      </c>
      <c r="Z52" s="125">
        <v>36</v>
      </c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s="30" customFormat="1" ht="153">
      <c r="A53" s="29">
        <f>AF53*2</f>
        <v>0</v>
      </c>
      <c r="B53" s="29"/>
      <c r="C53" s="29"/>
      <c r="D53" s="29"/>
      <c r="E53" s="154"/>
      <c r="F53" s="154"/>
      <c r="G53" s="154"/>
      <c r="H53" s="154"/>
      <c r="I53" s="154"/>
      <c r="J53" s="154"/>
      <c r="K53" s="154"/>
      <c r="L53" s="29"/>
      <c r="M53" s="29"/>
      <c r="N53" s="29"/>
      <c r="O53" s="29"/>
      <c r="P53" s="104" t="s">
        <v>431</v>
      </c>
      <c r="Q53" s="115">
        <v>3</v>
      </c>
      <c r="R53" s="29"/>
      <c r="S53" s="29"/>
      <c r="T53" s="29"/>
      <c r="U53" s="29"/>
      <c r="V53" s="104" t="s">
        <v>432</v>
      </c>
      <c r="W53" s="125">
        <v>21</v>
      </c>
      <c r="X53" s="29"/>
      <c r="Y53" s="104" t="s">
        <v>433</v>
      </c>
      <c r="Z53" s="125">
        <v>61</v>
      </c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s="30" customFormat="1" ht="114.75">
      <c r="A54" s="29">
        <f>AF54</f>
        <v>0</v>
      </c>
      <c r="B54" s="29"/>
      <c r="C54" s="29"/>
      <c r="D54" s="29"/>
      <c r="E54" s="154"/>
      <c r="F54" s="154"/>
      <c r="G54" s="154"/>
      <c r="H54" s="154"/>
      <c r="I54" s="154"/>
      <c r="J54" s="154"/>
      <c r="K54" s="154"/>
      <c r="L54" s="29"/>
      <c r="M54" s="29"/>
      <c r="N54" s="29"/>
      <c r="O54" s="29"/>
      <c r="P54" s="104" t="s">
        <v>434</v>
      </c>
      <c r="Q54" s="115">
        <v>24</v>
      </c>
      <c r="R54" s="29"/>
      <c r="S54" s="29"/>
      <c r="T54" s="29"/>
      <c r="U54" s="29"/>
      <c r="V54" s="104" t="s">
        <v>435</v>
      </c>
      <c r="W54" s="125">
        <v>5</v>
      </c>
      <c r="X54" s="29"/>
      <c r="Y54" s="104" t="s">
        <v>436</v>
      </c>
      <c r="Z54" s="125">
        <v>240</v>
      </c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s="30" customFormat="1" ht="178.5">
      <c r="A55" s="29">
        <f>AF55</f>
        <v>0</v>
      </c>
      <c r="B55" s="29"/>
      <c r="C55" s="29"/>
      <c r="D55" s="29"/>
      <c r="E55" s="154"/>
      <c r="F55" s="154"/>
      <c r="G55" s="154"/>
      <c r="H55" s="154"/>
      <c r="I55" s="154"/>
      <c r="J55" s="154"/>
      <c r="K55" s="154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4" t="s">
        <v>437</v>
      </c>
      <c r="W55" s="125">
        <v>18</v>
      </c>
      <c r="X55" s="29"/>
      <c r="Y55" s="104" t="s">
        <v>438</v>
      </c>
      <c r="Z55" s="125">
        <v>20</v>
      </c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s="30" customFormat="1" ht="216.75">
      <c r="A56" s="29">
        <f>AF56</f>
        <v>0</v>
      </c>
      <c r="B56" s="29"/>
      <c r="C56" s="29"/>
      <c r="D56" s="29"/>
      <c r="E56" s="154"/>
      <c r="F56" s="154"/>
      <c r="G56" s="154"/>
      <c r="H56" s="154"/>
      <c r="I56" s="154"/>
      <c r="J56" s="154"/>
      <c r="K56" s="154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4" t="s">
        <v>439</v>
      </c>
      <c r="W56" s="125">
        <v>18</v>
      </c>
      <c r="X56" s="29"/>
      <c r="Y56" s="104" t="s">
        <v>440</v>
      </c>
      <c r="Z56" s="125">
        <v>12</v>
      </c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s="30" customFormat="1" ht="153">
      <c r="A57" s="29"/>
      <c r="B57" s="29"/>
      <c r="C57" s="29"/>
      <c r="D57" s="29"/>
      <c r="E57" s="154"/>
      <c r="F57" s="154"/>
      <c r="G57" s="154"/>
      <c r="H57" s="154"/>
      <c r="I57" s="154"/>
      <c r="J57" s="154"/>
      <c r="K57" s="154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65"/>
      <c r="X57" s="29"/>
      <c r="Y57" s="104" t="s">
        <v>441</v>
      </c>
      <c r="Z57" s="125">
        <v>56</v>
      </c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s="30" customFormat="1" ht="191.25">
      <c r="A58" s="29"/>
      <c r="B58" s="29"/>
      <c r="C58" s="29"/>
      <c r="D58" s="29"/>
      <c r="E58" s="154"/>
      <c r="F58" s="154"/>
      <c r="G58" s="154"/>
      <c r="H58" s="154"/>
      <c r="I58" s="154"/>
      <c r="J58" s="154"/>
      <c r="K58" s="154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65"/>
      <c r="X58" s="29"/>
      <c r="Y58" s="104" t="s">
        <v>442</v>
      </c>
      <c r="Z58" s="125">
        <v>250</v>
      </c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s="30" customFormat="1" ht="127.5">
      <c r="A59" s="29"/>
      <c r="B59" s="29"/>
      <c r="C59" s="29"/>
      <c r="D59" s="29"/>
      <c r="E59" s="154"/>
      <c r="F59" s="154"/>
      <c r="G59" s="154"/>
      <c r="H59" s="154"/>
      <c r="I59" s="154"/>
      <c r="J59" s="154"/>
      <c r="K59" s="154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65"/>
      <c r="X59" s="29"/>
      <c r="Y59" s="104" t="s">
        <v>443</v>
      </c>
      <c r="Z59" s="125">
        <v>71</v>
      </c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s="30" customFormat="1" ht="127.5">
      <c r="A60" s="29"/>
      <c r="B60" s="29"/>
      <c r="C60" s="29"/>
      <c r="D60" s="29"/>
      <c r="E60" s="154"/>
      <c r="F60" s="154"/>
      <c r="G60" s="154"/>
      <c r="H60" s="154"/>
      <c r="I60" s="154"/>
      <c r="J60" s="154"/>
      <c r="K60" s="154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65"/>
      <c r="X60" s="29"/>
      <c r="Y60" s="104" t="s">
        <v>444</v>
      </c>
      <c r="Z60" s="125">
        <v>35</v>
      </c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s="30" customFormat="1" ht="216.75">
      <c r="A61" s="29"/>
      <c r="B61" s="29"/>
      <c r="C61" s="29"/>
      <c r="D61" s="29"/>
      <c r="E61" s="154"/>
      <c r="F61" s="154"/>
      <c r="G61" s="154"/>
      <c r="H61" s="154"/>
      <c r="I61" s="154"/>
      <c r="J61" s="154"/>
      <c r="K61" s="154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65"/>
      <c r="X61" s="29"/>
      <c r="Y61" s="104" t="s">
        <v>445</v>
      </c>
      <c r="Z61" s="125">
        <v>35</v>
      </c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s="30" customFormat="1" ht="15">
      <c r="A62" s="29"/>
      <c r="B62" s="29"/>
      <c r="C62" s="29"/>
      <c r="D62" s="29"/>
      <c r="E62" s="80"/>
      <c r="F62" s="80"/>
      <c r="G62" s="80"/>
      <c r="H62" s="80"/>
      <c r="I62" s="80"/>
      <c r="J62" s="80"/>
      <c r="K62" s="80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s="30" customFormat="1" ht="114.75">
      <c r="A63" s="29">
        <f>Q63+T63+AC63+AF63</f>
        <v>350</v>
      </c>
      <c r="B63" s="29"/>
      <c r="C63" s="29"/>
      <c r="D63" s="29"/>
      <c r="E63" s="155">
        <v>1584</v>
      </c>
      <c r="F63" s="155"/>
      <c r="G63" s="155">
        <v>16</v>
      </c>
      <c r="H63" s="155"/>
      <c r="I63" s="155"/>
      <c r="J63" s="155"/>
      <c r="K63" s="155" t="s">
        <v>119</v>
      </c>
      <c r="L63" s="29"/>
      <c r="M63" s="122" t="s">
        <v>446</v>
      </c>
      <c r="N63" s="121">
        <v>400</v>
      </c>
      <c r="O63" s="29"/>
      <c r="P63" s="29"/>
      <c r="Q63" s="29"/>
      <c r="R63" s="29"/>
      <c r="S63" s="114" t="s">
        <v>447</v>
      </c>
      <c r="T63" s="115">
        <v>150</v>
      </c>
      <c r="U63" s="29"/>
      <c r="V63" s="122" t="s">
        <v>448</v>
      </c>
      <c r="W63" s="117">
        <v>250</v>
      </c>
      <c r="X63" s="29"/>
      <c r="Y63" s="29"/>
      <c r="Z63" s="65"/>
      <c r="AA63" s="29"/>
      <c r="AB63" s="29"/>
      <c r="AC63" s="29"/>
      <c r="AD63" s="29"/>
      <c r="AE63" s="122" t="s">
        <v>449</v>
      </c>
      <c r="AF63" s="115">
        <v>200</v>
      </c>
      <c r="AG63" s="29"/>
      <c r="AH63" s="29"/>
      <c r="AI63" s="29"/>
    </row>
    <row r="64" spans="1:35" s="30" customFormat="1" ht="76.5">
      <c r="A64" s="29">
        <f>T64+AC64+AF64</f>
        <v>100</v>
      </c>
      <c r="B64" s="29"/>
      <c r="C64" s="29"/>
      <c r="D64" s="29"/>
      <c r="E64" s="156"/>
      <c r="F64" s="156"/>
      <c r="G64" s="156"/>
      <c r="H64" s="156"/>
      <c r="I64" s="156"/>
      <c r="J64" s="156"/>
      <c r="K64" s="156"/>
      <c r="L64" s="29"/>
      <c r="M64" s="122" t="s">
        <v>450</v>
      </c>
      <c r="N64" s="121">
        <v>150</v>
      </c>
      <c r="O64" s="29"/>
      <c r="P64" s="29"/>
      <c r="Q64" s="29"/>
      <c r="R64" s="29"/>
      <c r="S64" s="29"/>
      <c r="T64" s="29"/>
      <c r="U64" s="29"/>
      <c r="V64" s="29"/>
      <c r="W64" s="65"/>
      <c r="X64" s="29"/>
      <c r="Y64" s="29"/>
      <c r="Z64" s="65"/>
      <c r="AA64" s="29"/>
      <c r="AB64" s="29"/>
      <c r="AC64" s="29"/>
      <c r="AD64" s="29"/>
      <c r="AE64" s="122" t="s">
        <v>451</v>
      </c>
      <c r="AF64" s="115">
        <v>100</v>
      </c>
      <c r="AG64" s="29"/>
      <c r="AH64" s="29"/>
      <c r="AI64" s="29"/>
    </row>
    <row r="65" spans="1:35" s="30" customFormat="1" ht="25.5" customHeight="1">
      <c r="A65" s="29">
        <f>T65</f>
        <v>10.9</v>
      </c>
      <c r="B65" s="29"/>
      <c r="C65" s="29"/>
      <c r="D65" s="29"/>
      <c r="E65" s="159"/>
      <c r="F65" s="159"/>
      <c r="G65" s="159"/>
      <c r="H65" s="159"/>
      <c r="I65" s="159"/>
      <c r="J65" s="159"/>
      <c r="K65" s="159"/>
      <c r="L65" s="29"/>
      <c r="M65" s="29"/>
      <c r="N65" s="29"/>
      <c r="O65" s="29"/>
      <c r="P65" s="29"/>
      <c r="Q65" s="29"/>
      <c r="R65" s="29"/>
      <c r="S65" s="29"/>
      <c r="T65" s="29">
        <v>10.9</v>
      </c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s="30" customFormat="1" ht="89.25">
      <c r="A66" s="29">
        <f>Q66</f>
        <v>0</v>
      </c>
      <c r="B66" s="29"/>
      <c r="C66" s="29"/>
      <c r="D66" s="29"/>
      <c r="E66" s="155">
        <v>3885.75</v>
      </c>
      <c r="F66" s="155"/>
      <c r="G66" s="155">
        <v>39.25</v>
      </c>
      <c r="H66" s="155"/>
      <c r="I66" s="155"/>
      <c r="J66" s="155"/>
      <c r="K66" s="155" t="s">
        <v>120</v>
      </c>
      <c r="L66" s="29"/>
      <c r="M66" s="29"/>
      <c r="N66" s="29"/>
      <c r="O66" s="29"/>
      <c r="P66" s="29"/>
      <c r="Q66" s="29"/>
      <c r="R66" s="29"/>
      <c r="S66" s="114" t="s">
        <v>469</v>
      </c>
      <c r="T66" s="121">
        <v>2</v>
      </c>
      <c r="U66" s="29"/>
      <c r="V66" s="114" t="s">
        <v>470</v>
      </c>
      <c r="W66" s="117">
        <v>300</v>
      </c>
      <c r="X66" s="29"/>
      <c r="Y66" s="29"/>
      <c r="Z66" s="65"/>
      <c r="AA66" s="29"/>
      <c r="AB66" s="114" t="s">
        <v>471</v>
      </c>
      <c r="AC66" s="115">
        <v>50</v>
      </c>
      <c r="AD66" s="29"/>
      <c r="AE66" s="114" t="s">
        <v>472</v>
      </c>
      <c r="AF66" s="121">
        <v>25</v>
      </c>
      <c r="AG66" s="29"/>
      <c r="AH66" s="29"/>
      <c r="AI66" s="29"/>
    </row>
    <row r="67" spans="1:35" s="30" customFormat="1" ht="63.75">
      <c r="A67" s="29"/>
      <c r="B67" s="29"/>
      <c r="C67" s="29"/>
      <c r="D67" s="29"/>
      <c r="E67" s="156"/>
      <c r="F67" s="156"/>
      <c r="G67" s="156"/>
      <c r="H67" s="156"/>
      <c r="I67" s="156"/>
      <c r="J67" s="156"/>
      <c r="K67" s="156"/>
      <c r="L67" s="29"/>
      <c r="M67" s="29"/>
      <c r="N67" s="29"/>
      <c r="O67" s="29"/>
      <c r="P67" s="29"/>
      <c r="Q67" s="29"/>
      <c r="R67" s="29"/>
      <c r="S67" s="114" t="s">
        <v>473</v>
      </c>
      <c r="T67" s="121">
        <v>1</v>
      </c>
      <c r="U67" s="29"/>
      <c r="V67" s="29"/>
      <c r="W67" s="65"/>
      <c r="X67" s="29"/>
      <c r="Y67" s="29"/>
      <c r="Z67" s="65"/>
      <c r="AA67" s="29"/>
      <c r="AB67" s="29"/>
      <c r="AC67" s="29"/>
      <c r="AD67" s="29"/>
      <c r="AE67" s="114" t="s">
        <v>474</v>
      </c>
      <c r="AF67" s="121">
        <v>22</v>
      </c>
      <c r="AG67" s="29"/>
      <c r="AH67" s="29"/>
      <c r="AI67" s="29"/>
    </row>
    <row r="68" spans="1:35" s="30" customFormat="1" ht="51">
      <c r="A68" s="29"/>
      <c r="B68" s="29"/>
      <c r="C68" s="29"/>
      <c r="D68" s="29"/>
      <c r="E68" s="156"/>
      <c r="F68" s="156"/>
      <c r="G68" s="156"/>
      <c r="H68" s="156"/>
      <c r="I68" s="156"/>
      <c r="J68" s="156"/>
      <c r="K68" s="156"/>
      <c r="L68" s="29"/>
      <c r="M68" s="29"/>
      <c r="N68" s="29"/>
      <c r="O68" s="29"/>
      <c r="P68" s="29"/>
      <c r="Q68" s="29"/>
      <c r="R68" s="29"/>
      <c r="S68" s="114" t="s">
        <v>475</v>
      </c>
      <c r="T68" s="121">
        <v>1.3</v>
      </c>
      <c r="U68" s="29"/>
      <c r="V68" s="29"/>
      <c r="W68" s="65"/>
      <c r="X68" s="29"/>
      <c r="Y68" s="29"/>
      <c r="Z68" s="65"/>
      <c r="AA68" s="29"/>
      <c r="AB68" s="29"/>
      <c r="AC68" s="29"/>
      <c r="AD68" s="29"/>
      <c r="AE68" s="114" t="s">
        <v>476</v>
      </c>
      <c r="AF68" s="121">
        <v>46</v>
      </c>
      <c r="AG68" s="29"/>
      <c r="AH68" s="29"/>
      <c r="AI68" s="29"/>
    </row>
    <row r="69" spans="1:35" s="30" customFormat="1" ht="38.25">
      <c r="A69" s="29"/>
      <c r="B69" s="29"/>
      <c r="C69" s="29"/>
      <c r="D69" s="29"/>
      <c r="E69" s="156"/>
      <c r="F69" s="156"/>
      <c r="G69" s="156"/>
      <c r="H69" s="156"/>
      <c r="I69" s="156"/>
      <c r="J69" s="156"/>
      <c r="K69" s="156"/>
      <c r="L69" s="29"/>
      <c r="M69" s="29"/>
      <c r="N69" s="29"/>
      <c r="O69" s="29"/>
      <c r="P69" s="29"/>
      <c r="Q69" s="29"/>
      <c r="R69" s="29"/>
      <c r="S69" s="114" t="s">
        <v>477</v>
      </c>
      <c r="T69" s="121">
        <v>3</v>
      </c>
      <c r="U69" s="29"/>
      <c r="V69" s="29"/>
      <c r="W69" s="65"/>
      <c r="X69" s="29"/>
      <c r="Y69" s="29"/>
      <c r="Z69" s="65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s="30" customFormat="1" ht="51">
      <c r="A70" s="29"/>
      <c r="B70" s="29"/>
      <c r="C70" s="29"/>
      <c r="D70" s="29"/>
      <c r="E70" s="156"/>
      <c r="F70" s="156"/>
      <c r="G70" s="156"/>
      <c r="H70" s="156"/>
      <c r="I70" s="156"/>
      <c r="J70" s="156"/>
      <c r="K70" s="156"/>
      <c r="L70" s="29"/>
      <c r="M70" s="29"/>
      <c r="N70" s="29"/>
      <c r="O70" s="29"/>
      <c r="P70" s="29"/>
      <c r="Q70" s="29"/>
      <c r="R70" s="29"/>
      <c r="S70" s="114" t="s">
        <v>478</v>
      </c>
      <c r="T70" s="121">
        <v>200</v>
      </c>
      <c r="U70" s="29"/>
      <c r="V70" s="29"/>
      <c r="W70" s="65"/>
      <c r="X70" s="29"/>
      <c r="Y70" s="29"/>
      <c r="Z70" s="65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s="30" customFormat="1" ht="51">
      <c r="A71" s="29"/>
      <c r="B71" s="29"/>
      <c r="C71" s="29"/>
      <c r="D71" s="29"/>
      <c r="E71" s="156"/>
      <c r="F71" s="156"/>
      <c r="G71" s="156"/>
      <c r="H71" s="156"/>
      <c r="I71" s="156"/>
      <c r="J71" s="156"/>
      <c r="K71" s="156"/>
      <c r="L71" s="29"/>
      <c r="M71" s="29"/>
      <c r="N71" s="29"/>
      <c r="O71" s="29"/>
      <c r="P71" s="29"/>
      <c r="Q71" s="29"/>
      <c r="R71" s="29"/>
      <c r="S71" s="114" t="s">
        <v>479</v>
      </c>
      <c r="T71" s="121">
        <v>0.8</v>
      </c>
      <c r="U71" s="29"/>
      <c r="V71" s="29"/>
      <c r="W71" s="65"/>
      <c r="X71" s="29"/>
      <c r="Y71" s="29"/>
      <c r="Z71" s="65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s="30" customFormat="1" ht="25.5">
      <c r="A72" s="29"/>
      <c r="B72" s="29"/>
      <c r="C72" s="29"/>
      <c r="D72" s="29"/>
      <c r="E72" s="156"/>
      <c r="F72" s="156"/>
      <c r="G72" s="156"/>
      <c r="H72" s="156"/>
      <c r="I72" s="156"/>
      <c r="J72" s="156"/>
      <c r="K72" s="156"/>
      <c r="L72" s="29"/>
      <c r="M72" s="29"/>
      <c r="N72" s="29"/>
      <c r="O72" s="29"/>
      <c r="P72" s="29"/>
      <c r="Q72" s="29"/>
      <c r="R72" s="29"/>
      <c r="S72" s="114" t="s">
        <v>480</v>
      </c>
      <c r="T72" s="121">
        <v>2.2000000000000002</v>
      </c>
      <c r="U72" s="29"/>
      <c r="V72" s="29"/>
      <c r="W72" s="65"/>
      <c r="X72" s="29"/>
      <c r="Y72" s="29"/>
      <c r="Z72" s="65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s="30" customFormat="1" ht="15">
      <c r="A73" s="29"/>
      <c r="B73" s="29"/>
      <c r="C73" s="29"/>
      <c r="D73" s="29"/>
      <c r="E73" s="156"/>
      <c r="F73" s="156"/>
      <c r="G73" s="156"/>
      <c r="H73" s="156"/>
      <c r="I73" s="156"/>
      <c r="J73" s="156"/>
      <c r="K73" s="156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65"/>
      <c r="X73" s="29"/>
      <c r="Y73" s="29"/>
      <c r="Z73" s="65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s="30" customFormat="1" ht="114.75">
      <c r="A74" s="29">
        <f>AF74</f>
        <v>15</v>
      </c>
      <c r="B74" s="29"/>
      <c r="C74" s="29"/>
      <c r="D74" s="29"/>
      <c r="E74" s="155">
        <v>3885.75</v>
      </c>
      <c r="F74" s="155"/>
      <c r="G74" s="155">
        <v>39.25</v>
      </c>
      <c r="H74" s="155"/>
      <c r="I74" s="155"/>
      <c r="J74" s="155"/>
      <c r="K74" s="155" t="s">
        <v>121</v>
      </c>
      <c r="L74" s="29"/>
      <c r="M74" s="114" t="s">
        <v>452</v>
      </c>
      <c r="N74" s="126">
        <v>37</v>
      </c>
      <c r="O74" s="29"/>
      <c r="P74" s="29"/>
      <c r="Q74" s="29"/>
      <c r="R74" s="29"/>
      <c r="S74" s="109" t="s">
        <v>453</v>
      </c>
      <c r="T74" s="127">
        <v>250</v>
      </c>
      <c r="U74" s="29"/>
      <c r="V74" s="114" t="s">
        <v>454</v>
      </c>
      <c r="W74" s="115">
        <v>375</v>
      </c>
      <c r="X74" s="29"/>
      <c r="Y74" s="114" t="s">
        <v>455</v>
      </c>
      <c r="Z74" s="126">
        <v>35</v>
      </c>
      <c r="AA74" s="29"/>
      <c r="AB74" s="29"/>
      <c r="AC74" s="29"/>
      <c r="AD74" s="29"/>
      <c r="AE74" s="114" t="s">
        <v>456</v>
      </c>
      <c r="AF74" s="126">
        <v>15</v>
      </c>
      <c r="AG74" s="29"/>
      <c r="AH74" s="29"/>
      <c r="AI74" s="29"/>
    </row>
    <row r="75" spans="1:35" s="30" customFormat="1" ht="102">
      <c r="A75" s="29">
        <f>AF75*2</f>
        <v>160</v>
      </c>
      <c r="B75" s="29"/>
      <c r="C75" s="29"/>
      <c r="D75" s="29"/>
      <c r="E75" s="156"/>
      <c r="F75" s="156"/>
      <c r="G75" s="156"/>
      <c r="H75" s="156"/>
      <c r="I75" s="156"/>
      <c r="J75" s="156"/>
      <c r="K75" s="156"/>
      <c r="L75" s="29"/>
      <c r="M75" s="114" t="s">
        <v>457</v>
      </c>
      <c r="N75" s="126">
        <v>4</v>
      </c>
      <c r="O75" s="29"/>
      <c r="P75" s="29"/>
      <c r="Q75" s="29"/>
      <c r="R75" s="29"/>
      <c r="S75" s="29"/>
      <c r="T75" s="29"/>
      <c r="U75" s="29"/>
      <c r="V75" s="114" t="s">
        <v>458</v>
      </c>
      <c r="W75" s="115">
        <v>50</v>
      </c>
      <c r="X75" s="29"/>
      <c r="Y75" s="114" t="s">
        <v>459</v>
      </c>
      <c r="Z75" s="126">
        <v>210</v>
      </c>
      <c r="AA75" s="29"/>
      <c r="AB75" s="29"/>
      <c r="AC75" s="29"/>
      <c r="AD75" s="29"/>
      <c r="AE75" s="114" t="s">
        <v>460</v>
      </c>
      <c r="AF75" s="126">
        <v>80</v>
      </c>
      <c r="AG75" s="29"/>
      <c r="AH75" s="29"/>
      <c r="AI75" s="29"/>
    </row>
    <row r="76" spans="1:35" s="30" customFormat="1" ht="63.75">
      <c r="A76" s="29">
        <f>AF76</f>
        <v>7</v>
      </c>
      <c r="B76" s="29"/>
      <c r="C76" s="29"/>
      <c r="D76" s="29"/>
      <c r="E76" s="156"/>
      <c r="F76" s="156"/>
      <c r="G76" s="156"/>
      <c r="H76" s="156"/>
      <c r="I76" s="156"/>
      <c r="J76" s="156"/>
      <c r="K76" s="156"/>
      <c r="L76" s="29"/>
      <c r="M76" s="114" t="s">
        <v>461</v>
      </c>
      <c r="N76" s="126">
        <v>10</v>
      </c>
      <c r="O76" s="29"/>
      <c r="P76" s="29"/>
      <c r="Q76" s="29"/>
      <c r="R76" s="29"/>
      <c r="S76" s="29"/>
      <c r="T76" s="29"/>
      <c r="U76" s="29"/>
      <c r="V76" s="114" t="s">
        <v>462</v>
      </c>
      <c r="W76" s="115">
        <v>50</v>
      </c>
      <c r="X76" s="29"/>
      <c r="Y76" s="29"/>
      <c r="Z76" s="65"/>
      <c r="AA76" s="29"/>
      <c r="AB76" s="29"/>
      <c r="AC76" s="29"/>
      <c r="AD76" s="29"/>
      <c r="AE76" s="114" t="s">
        <v>463</v>
      </c>
      <c r="AF76" s="126">
        <v>7</v>
      </c>
      <c r="AG76" s="29"/>
      <c r="AH76" s="29"/>
      <c r="AI76" s="29"/>
    </row>
    <row r="77" spans="1:35" s="30" customFormat="1" ht="51">
      <c r="A77" s="29">
        <f>AF77*2</f>
        <v>0</v>
      </c>
      <c r="B77" s="29"/>
      <c r="C77" s="29"/>
      <c r="D77" s="29"/>
      <c r="E77" s="156"/>
      <c r="F77" s="156"/>
      <c r="G77" s="156"/>
      <c r="H77" s="156"/>
      <c r="I77" s="156"/>
      <c r="J77" s="156"/>
      <c r="K77" s="156"/>
      <c r="L77" s="29"/>
      <c r="M77" s="114" t="s">
        <v>464</v>
      </c>
      <c r="N77" s="126">
        <v>15000</v>
      </c>
      <c r="O77" s="29"/>
      <c r="P77" s="29"/>
      <c r="Q77" s="29"/>
      <c r="R77" s="29"/>
      <c r="S77" s="29"/>
      <c r="T77" s="29"/>
      <c r="U77" s="29"/>
      <c r="V77" s="114" t="s">
        <v>465</v>
      </c>
      <c r="W77" s="115">
        <v>30</v>
      </c>
      <c r="X77" s="29"/>
      <c r="Y77" s="29"/>
      <c r="Z77" s="65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 s="30" customFormat="1" ht="76.5">
      <c r="A78" s="29"/>
      <c r="B78" s="29"/>
      <c r="C78" s="29"/>
      <c r="D78" s="29"/>
      <c r="E78" s="156"/>
      <c r="F78" s="156"/>
      <c r="G78" s="156"/>
      <c r="H78" s="156"/>
      <c r="I78" s="156"/>
      <c r="J78" s="156"/>
      <c r="K78" s="156"/>
      <c r="L78" s="29"/>
      <c r="M78" s="114" t="s">
        <v>466</v>
      </c>
      <c r="N78" s="126">
        <v>17.5</v>
      </c>
      <c r="O78" s="29"/>
      <c r="P78" s="29"/>
      <c r="Q78" s="29"/>
      <c r="R78" s="29"/>
      <c r="S78" s="29"/>
      <c r="T78" s="29"/>
      <c r="U78" s="29"/>
      <c r="V78" s="114" t="s">
        <v>467</v>
      </c>
      <c r="W78" s="115">
        <v>30</v>
      </c>
      <c r="X78" s="29"/>
      <c r="Y78" s="29"/>
      <c r="Z78" s="65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 s="30" customFormat="1" ht="38.25">
      <c r="A79" s="29"/>
      <c r="B79" s="29"/>
      <c r="C79" s="29"/>
      <c r="D79" s="29"/>
      <c r="E79" s="156"/>
      <c r="F79" s="156"/>
      <c r="G79" s="156"/>
      <c r="H79" s="156"/>
      <c r="I79" s="156"/>
      <c r="J79" s="156"/>
      <c r="K79" s="156"/>
      <c r="L79" s="29"/>
      <c r="M79" s="114" t="s">
        <v>468</v>
      </c>
      <c r="N79" s="126">
        <v>3</v>
      </c>
      <c r="O79" s="29"/>
      <c r="P79" s="29"/>
      <c r="Q79" s="29"/>
      <c r="R79" s="29"/>
      <c r="S79" s="29"/>
      <c r="T79" s="29"/>
      <c r="U79" s="29"/>
      <c r="V79" s="29"/>
      <c r="W79" s="65"/>
      <c r="X79" s="29"/>
      <c r="Y79" s="29"/>
      <c r="Z79" s="65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 s="30" customFormat="1" ht="15">
      <c r="A80" s="29"/>
      <c r="B80" s="29"/>
      <c r="C80" s="29"/>
      <c r="D80" s="29"/>
      <c r="E80" s="156"/>
      <c r="F80" s="156"/>
      <c r="G80" s="156"/>
      <c r="H80" s="156"/>
      <c r="I80" s="156"/>
      <c r="J80" s="156"/>
      <c r="K80" s="15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65"/>
      <c r="X80" s="29"/>
      <c r="Y80" s="29"/>
      <c r="Z80" s="65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222.75" customHeight="1">
      <c r="A81" s="38" t="s">
        <v>147</v>
      </c>
      <c r="B81" s="38"/>
      <c r="C81" s="38"/>
      <c r="D81" s="38"/>
      <c r="E81" s="96">
        <v>21371</v>
      </c>
      <c r="F81" s="97"/>
      <c r="G81" s="96">
        <v>215.8</v>
      </c>
      <c r="H81" s="97"/>
      <c r="I81" s="80"/>
      <c r="J81" s="80"/>
      <c r="K81" s="80"/>
      <c r="L81" s="29"/>
      <c r="M81" s="29"/>
      <c r="N81" s="29"/>
      <c r="O81" s="29"/>
      <c r="P81" s="80"/>
      <c r="Q81" s="80"/>
      <c r="R81" s="80"/>
      <c r="S81" s="80"/>
      <c r="T81" s="80"/>
      <c r="U81" s="80"/>
      <c r="V81" s="80"/>
      <c r="W81" s="29"/>
      <c r="X81" s="80"/>
      <c r="Y81" s="29"/>
      <c r="Z81" s="29"/>
      <c r="AA81" s="80"/>
      <c r="AB81" s="29"/>
      <c r="AC81" s="29"/>
      <c r="AD81" s="80"/>
      <c r="AE81" s="29"/>
      <c r="AF81" s="29"/>
      <c r="AG81" s="80"/>
      <c r="AH81" s="29"/>
      <c r="AI81" s="29"/>
    </row>
    <row r="82" spans="1:35" ht="63.75">
      <c r="A82" s="29">
        <f>T82+W82</f>
        <v>135</v>
      </c>
      <c r="B82" s="29"/>
      <c r="C82" s="29"/>
      <c r="D82" s="29"/>
      <c r="E82" s="175">
        <v>724.68</v>
      </c>
      <c r="F82" s="155"/>
      <c r="G82" s="155">
        <v>7.32</v>
      </c>
      <c r="H82" s="155"/>
      <c r="I82" s="155"/>
      <c r="J82" s="155"/>
      <c r="K82" s="155" t="s">
        <v>196</v>
      </c>
      <c r="L82" s="29"/>
      <c r="M82" s="29"/>
      <c r="N82" s="29"/>
      <c r="O82" s="113" t="s">
        <v>87</v>
      </c>
      <c r="P82" s="114" t="s">
        <v>187</v>
      </c>
      <c r="Q82" s="64">
        <v>18</v>
      </c>
      <c r="R82" s="29"/>
      <c r="S82" s="64"/>
      <c r="T82" s="29"/>
      <c r="U82" s="29"/>
      <c r="V82" s="128" t="s">
        <v>192</v>
      </c>
      <c r="W82" s="29">
        <v>135</v>
      </c>
      <c r="X82" s="29"/>
      <c r="Y82" s="29"/>
      <c r="Z82" s="29"/>
      <c r="AA82" s="29"/>
      <c r="AB82" s="29"/>
      <c r="AC82" s="62"/>
      <c r="AD82" s="109"/>
      <c r="AE82" s="66"/>
      <c r="AF82" s="29"/>
      <c r="AG82" s="29"/>
      <c r="AH82" s="29"/>
      <c r="AI82" s="29"/>
    </row>
    <row r="83" spans="1:35" ht="38.25">
      <c r="A83" s="29">
        <f>T83+W83</f>
        <v>0</v>
      </c>
      <c r="B83" s="29"/>
      <c r="C83" s="29"/>
      <c r="D83" s="29"/>
      <c r="E83" s="176"/>
      <c r="F83" s="156"/>
      <c r="G83" s="156"/>
      <c r="H83" s="156"/>
      <c r="I83" s="156"/>
      <c r="J83" s="156"/>
      <c r="K83" s="156"/>
      <c r="L83" s="29"/>
      <c r="M83" s="29"/>
      <c r="N83" s="29"/>
      <c r="O83" s="113"/>
      <c r="P83" s="29" t="s">
        <v>188</v>
      </c>
      <c r="Q83" s="64">
        <v>4</v>
      </c>
      <c r="R83" s="29"/>
      <c r="S83" s="64"/>
      <c r="T83" s="29"/>
      <c r="U83" s="29"/>
      <c r="V83" s="128"/>
      <c r="W83" s="29"/>
      <c r="X83" s="29"/>
      <c r="Y83" s="29"/>
      <c r="Z83" s="29"/>
      <c r="AA83" s="29"/>
      <c r="AB83" s="29"/>
      <c r="AC83" s="62"/>
      <c r="AD83" s="129"/>
      <c r="AE83" s="66"/>
      <c r="AF83" s="29"/>
      <c r="AG83" s="29"/>
      <c r="AH83" s="29"/>
      <c r="AI83" s="29"/>
    </row>
    <row r="84" spans="1:35" ht="38.25">
      <c r="A84" s="29">
        <f>T84+W84</f>
        <v>0</v>
      </c>
      <c r="B84" s="29"/>
      <c r="C84" s="29"/>
      <c r="D84" s="29"/>
      <c r="E84" s="176"/>
      <c r="F84" s="156"/>
      <c r="G84" s="156"/>
      <c r="H84" s="156"/>
      <c r="I84" s="156"/>
      <c r="J84" s="156"/>
      <c r="K84" s="156"/>
      <c r="L84" s="29"/>
      <c r="M84" s="29"/>
      <c r="N84" s="29"/>
      <c r="O84" s="113"/>
      <c r="P84" s="114" t="s">
        <v>189</v>
      </c>
      <c r="Q84" s="64">
        <v>15</v>
      </c>
      <c r="R84" s="109"/>
      <c r="S84" s="66"/>
      <c r="T84" s="29"/>
      <c r="U84" s="29"/>
      <c r="V84" s="128"/>
      <c r="W84" s="29"/>
      <c r="X84" s="29"/>
      <c r="Y84" s="29"/>
      <c r="Z84" s="29"/>
      <c r="AA84" s="29"/>
      <c r="AB84" s="29"/>
      <c r="AC84" s="29"/>
      <c r="AD84" s="82"/>
      <c r="AE84" s="29"/>
      <c r="AF84" s="29"/>
      <c r="AG84" s="29"/>
      <c r="AH84" s="29"/>
      <c r="AI84" s="29"/>
    </row>
    <row r="85" spans="1:35" ht="38.25">
      <c r="A85" s="29">
        <f>W85</f>
        <v>0</v>
      </c>
      <c r="B85" s="29"/>
      <c r="C85" s="29"/>
      <c r="D85" s="29"/>
      <c r="E85" s="176"/>
      <c r="F85" s="156"/>
      <c r="G85" s="156"/>
      <c r="H85" s="156"/>
      <c r="I85" s="156"/>
      <c r="J85" s="156"/>
      <c r="K85" s="156"/>
      <c r="L85" s="29"/>
      <c r="M85" s="29"/>
      <c r="N85" s="29"/>
      <c r="O85" s="113"/>
      <c r="P85" s="29" t="s">
        <v>190</v>
      </c>
      <c r="Q85" s="64">
        <v>19</v>
      </c>
      <c r="R85" s="109"/>
      <c r="S85" s="66"/>
      <c r="T85" s="29"/>
      <c r="U85" s="29"/>
      <c r="V85" s="128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ht="76.5">
      <c r="A86" s="65"/>
      <c r="B86" s="29"/>
      <c r="C86" s="29"/>
      <c r="D86" s="29"/>
      <c r="E86" s="176"/>
      <c r="F86" s="156"/>
      <c r="G86" s="156"/>
      <c r="H86" s="156"/>
      <c r="I86" s="156"/>
      <c r="J86" s="156"/>
      <c r="K86" s="156"/>
      <c r="L86" s="29"/>
      <c r="M86" s="29"/>
      <c r="N86" s="29"/>
      <c r="O86" s="113"/>
      <c r="P86" s="114" t="s">
        <v>191</v>
      </c>
      <c r="Q86" s="64">
        <v>4</v>
      </c>
      <c r="R86" s="129"/>
      <c r="S86" s="66"/>
      <c r="T86" s="29"/>
      <c r="U86" s="29"/>
      <c r="V86" s="128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ht="51">
      <c r="A87" s="65"/>
      <c r="B87" s="29"/>
      <c r="C87" s="29"/>
      <c r="D87" s="29"/>
      <c r="E87" s="175">
        <v>1336.5</v>
      </c>
      <c r="F87" s="29"/>
      <c r="G87" s="155">
        <v>13.5</v>
      </c>
      <c r="H87" s="29"/>
      <c r="I87" s="29"/>
      <c r="J87" s="29"/>
      <c r="K87" s="155" t="s">
        <v>193</v>
      </c>
      <c r="L87" s="29"/>
      <c r="M87" s="29"/>
      <c r="N87" s="62"/>
      <c r="O87" s="113"/>
      <c r="P87" s="130" t="s">
        <v>194</v>
      </c>
      <c r="Q87" s="67">
        <v>120</v>
      </c>
      <c r="R87" s="129"/>
      <c r="S87" s="66"/>
      <c r="T87" s="62"/>
      <c r="U87" s="29"/>
      <c r="V87" s="131" t="s">
        <v>198</v>
      </c>
      <c r="W87" s="62">
        <v>700</v>
      </c>
      <c r="X87" s="80"/>
      <c r="Y87" s="66"/>
      <c r="Z87" s="62"/>
      <c r="AA87" s="80"/>
      <c r="AB87" s="66" t="s">
        <v>199</v>
      </c>
      <c r="AC87" s="62">
        <v>50</v>
      </c>
      <c r="AD87" s="80"/>
      <c r="AE87" s="66" t="s">
        <v>200</v>
      </c>
      <c r="AF87" s="29">
        <v>200</v>
      </c>
      <c r="AG87" s="29"/>
      <c r="AH87" s="29"/>
      <c r="AI87" s="29"/>
    </row>
    <row r="88" spans="1:35" ht="38.25">
      <c r="A88" s="65"/>
      <c r="B88" s="29"/>
      <c r="C88" s="29"/>
      <c r="D88" s="29"/>
      <c r="E88" s="176"/>
      <c r="F88" s="29"/>
      <c r="G88" s="156"/>
      <c r="H88" s="29"/>
      <c r="I88" s="29"/>
      <c r="J88" s="29"/>
      <c r="K88" s="156"/>
      <c r="L88" s="29"/>
      <c r="M88" s="29"/>
      <c r="N88" s="62"/>
      <c r="O88" s="113"/>
      <c r="P88" s="130" t="s">
        <v>197</v>
      </c>
      <c r="Q88" s="67">
        <v>80</v>
      </c>
      <c r="R88" s="129"/>
      <c r="S88" s="66"/>
      <c r="T88" s="62"/>
      <c r="U88" s="29"/>
      <c r="V88" s="131"/>
      <c r="W88" s="62"/>
      <c r="X88" s="80"/>
      <c r="Y88" s="66"/>
      <c r="Z88" s="62"/>
      <c r="AA88" s="80"/>
      <c r="AB88" s="66"/>
      <c r="AC88" s="62"/>
      <c r="AD88" s="80"/>
      <c r="AE88" s="66"/>
      <c r="AF88" s="29"/>
      <c r="AG88" s="29"/>
      <c r="AH88" s="29"/>
      <c r="AI88" s="29"/>
    </row>
    <row r="89" spans="1:35" ht="134.25" customHeight="1">
      <c r="A89" s="65"/>
      <c r="B89" s="29"/>
      <c r="C89" s="29"/>
      <c r="D89" s="29"/>
      <c r="E89" s="182"/>
      <c r="F89" s="29"/>
      <c r="G89" s="159"/>
      <c r="H89" s="29"/>
      <c r="I89" s="29"/>
      <c r="J89" s="29"/>
      <c r="K89" s="159"/>
      <c r="L89" s="29"/>
      <c r="M89" s="29"/>
      <c r="N89" s="62"/>
      <c r="O89" s="113"/>
      <c r="P89" s="130" t="s">
        <v>195</v>
      </c>
      <c r="Q89" s="67">
        <v>100</v>
      </c>
      <c r="R89" s="129"/>
      <c r="S89" s="66"/>
      <c r="T89" s="62"/>
      <c r="U89" s="29"/>
      <c r="V89" s="131"/>
      <c r="W89" s="62"/>
      <c r="X89" s="80"/>
      <c r="Y89" s="66"/>
      <c r="Z89" s="62"/>
      <c r="AA89" s="80"/>
      <c r="AB89" s="66"/>
      <c r="AC89" s="62"/>
      <c r="AD89" s="80"/>
      <c r="AE89" s="66"/>
      <c r="AF89" s="29"/>
      <c r="AG89" s="29"/>
      <c r="AH89" s="29"/>
      <c r="AI89" s="29"/>
    </row>
    <row r="90" spans="1:35" ht="25.5">
      <c r="A90" s="65"/>
      <c r="B90" s="29"/>
      <c r="C90" s="29"/>
      <c r="D90" s="29"/>
      <c r="E90" s="175">
        <v>157.70699999999999</v>
      </c>
      <c r="F90" s="29"/>
      <c r="G90" s="155">
        <v>1.593</v>
      </c>
      <c r="H90" s="29"/>
      <c r="I90" s="29"/>
      <c r="J90" s="29"/>
      <c r="K90" s="155" t="s">
        <v>201</v>
      </c>
      <c r="L90" s="29"/>
      <c r="M90" s="29"/>
      <c r="N90" s="62"/>
      <c r="O90" s="130"/>
      <c r="P90" s="67" t="s">
        <v>202</v>
      </c>
      <c r="Q90" s="98">
        <v>9.1999999999999993</v>
      </c>
      <c r="R90" s="129"/>
      <c r="S90" s="66" t="s">
        <v>204</v>
      </c>
      <c r="T90" s="62">
        <v>5.6</v>
      </c>
      <c r="U90" s="29"/>
      <c r="V90" s="131"/>
      <c r="W90" s="62"/>
      <c r="X90" s="80"/>
      <c r="Y90" s="66"/>
      <c r="Z90" s="62"/>
      <c r="AA90" s="80"/>
      <c r="AB90" s="66"/>
      <c r="AC90" s="62"/>
      <c r="AD90" s="80"/>
      <c r="AE90" s="66" t="s">
        <v>205</v>
      </c>
      <c r="AF90" s="29">
        <v>80.900000000000006</v>
      </c>
      <c r="AG90" s="29"/>
      <c r="AH90" s="29"/>
      <c r="AI90" s="29"/>
    </row>
    <row r="91" spans="1:35" ht="85.5" customHeight="1">
      <c r="A91" s="65"/>
      <c r="B91" s="29"/>
      <c r="C91" s="29"/>
      <c r="D91" s="29"/>
      <c r="E91" s="182"/>
      <c r="F91" s="80"/>
      <c r="G91" s="159"/>
      <c r="H91" s="80"/>
      <c r="I91" s="80"/>
      <c r="J91" s="80"/>
      <c r="K91" s="159"/>
      <c r="L91" s="29"/>
      <c r="M91" s="29"/>
      <c r="N91" s="62"/>
      <c r="O91" s="130"/>
      <c r="P91" s="67" t="s">
        <v>203</v>
      </c>
      <c r="Q91" s="98">
        <v>10.8</v>
      </c>
      <c r="R91" s="129"/>
      <c r="S91" s="66"/>
      <c r="T91" s="62"/>
      <c r="U91" s="29"/>
      <c r="V91" s="131"/>
      <c r="W91" s="62"/>
      <c r="X91" s="80"/>
      <c r="Y91" s="66"/>
      <c r="Z91" s="62"/>
      <c r="AA91" s="80"/>
      <c r="AB91" s="66"/>
      <c r="AC91" s="62"/>
      <c r="AD91" s="80"/>
      <c r="AE91" s="66"/>
      <c r="AF91" s="29"/>
      <c r="AG91" s="29"/>
      <c r="AH91" s="29"/>
      <c r="AI91" s="29"/>
    </row>
    <row r="92" spans="1:35" ht="76.5">
      <c r="A92" s="65"/>
      <c r="B92" s="29"/>
      <c r="C92" s="29"/>
      <c r="D92" s="29"/>
      <c r="E92" s="132">
        <v>973.8</v>
      </c>
      <c r="F92" s="80"/>
      <c r="G92" s="80">
        <v>9.8000000000000007</v>
      </c>
      <c r="H92" s="80"/>
      <c r="I92" s="80"/>
      <c r="J92" s="80"/>
      <c r="K92" s="155" t="s">
        <v>332</v>
      </c>
      <c r="L92" s="29"/>
      <c r="M92" s="29" t="s">
        <v>341</v>
      </c>
      <c r="N92" s="62">
        <v>40</v>
      </c>
      <c r="O92" s="130"/>
      <c r="P92" s="67" t="s">
        <v>333</v>
      </c>
      <c r="Q92" s="98">
        <v>1.8</v>
      </c>
      <c r="R92" s="129"/>
      <c r="S92" s="66"/>
      <c r="T92" s="62"/>
      <c r="U92" s="29"/>
      <c r="V92" s="131"/>
      <c r="W92" s="62"/>
      <c r="X92" s="80"/>
      <c r="Y92" s="66"/>
      <c r="Z92" s="62"/>
      <c r="AA92" s="80"/>
      <c r="AB92" s="66"/>
      <c r="AC92" s="62"/>
      <c r="AD92" s="80"/>
      <c r="AE92" s="66"/>
      <c r="AF92" s="29"/>
      <c r="AG92" s="29"/>
      <c r="AH92" s="29"/>
      <c r="AI92" s="29"/>
    </row>
    <row r="93" spans="1:35" ht="38.25">
      <c r="A93" s="65"/>
      <c r="B93" s="29"/>
      <c r="C93" s="29"/>
      <c r="D93" s="29"/>
      <c r="E93" s="132"/>
      <c r="F93" s="80"/>
      <c r="G93" s="80"/>
      <c r="H93" s="80"/>
      <c r="I93" s="80"/>
      <c r="J93" s="80"/>
      <c r="K93" s="156"/>
      <c r="L93" s="29"/>
      <c r="M93" s="29"/>
      <c r="N93" s="62"/>
      <c r="O93" s="130"/>
      <c r="P93" s="67" t="s">
        <v>334</v>
      </c>
      <c r="Q93" s="98">
        <v>100</v>
      </c>
      <c r="R93" s="129"/>
      <c r="S93" s="66"/>
      <c r="T93" s="62"/>
      <c r="U93" s="29"/>
      <c r="V93" s="131"/>
      <c r="W93" s="62"/>
      <c r="X93" s="80"/>
      <c r="Y93" s="66"/>
      <c r="Z93" s="62"/>
      <c r="AA93" s="80"/>
      <c r="AB93" s="66"/>
      <c r="AC93" s="62"/>
      <c r="AD93" s="80"/>
      <c r="AE93" s="66"/>
      <c r="AF93" s="29"/>
      <c r="AG93" s="29"/>
      <c r="AH93" s="29"/>
      <c r="AI93" s="29"/>
    </row>
    <row r="94" spans="1:35" ht="25.5">
      <c r="A94" s="65"/>
      <c r="B94" s="29"/>
      <c r="C94" s="29"/>
      <c r="D94" s="29"/>
      <c r="E94" s="132"/>
      <c r="F94" s="80"/>
      <c r="G94" s="80"/>
      <c r="H94" s="80"/>
      <c r="I94" s="80"/>
      <c r="J94" s="80"/>
      <c r="K94" s="156"/>
      <c r="L94" s="29"/>
      <c r="M94" s="29"/>
      <c r="N94" s="62"/>
      <c r="O94" s="130"/>
      <c r="P94" s="67" t="s">
        <v>335</v>
      </c>
      <c r="Q94" s="98">
        <v>20</v>
      </c>
      <c r="R94" s="129"/>
      <c r="S94" s="66"/>
      <c r="T94" s="62"/>
      <c r="U94" s="29"/>
      <c r="V94" s="131"/>
      <c r="W94" s="62"/>
      <c r="X94" s="80"/>
      <c r="Y94" s="66"/>
      <c r="Z94" s="62"/>
      <c r="AA94" s="80"/>
      <c r="AB94" s="66"/>
      <c r="AC94" s="62"/>
      <c r="AD94" s="80"/>
      <c r="AE94" s="66"/>
      <c r="AF94" s="29"/>
      <c r="AG94" s="29"/>
      <c r="AH94" s="29"/>
      <c r="AI94" s="29"/>
    </row>
    <row r="95" spans="1:35" ht="76.5">
      <c r="A95" s="65"/>
      <c r="B95" s="29"/>
      <c r="C95" s="29"/>
      <c r="D95" s="29"/>
      <c r="E95" s="132"/>
      <c r="F95" s="80"/>
      <c r="G95" s="80"/>
      <c r="H95" s="80"/>
      <c r="I95" s="80"/>
      <c r="J95" s="80"/>
      <c r="K95" s="156"/>
      <c r="L95" s="29"/>
      <c r="M95" s="29"/>
      <c r="N95" s="62"/>
      <c r="O95" s="130"/>
      <c r="P95" s="67" t="s">
        <v>336</v>
      </c>
      <c r="Q95" s="98">
        <v>12</v>
      </c>
      <c r="R95" s="129"/>
      <c r="S95" s="66"/>
      <c r="T95" s="62"/>
      <c r="U95" s="29"/>
      <c r="V95" s="131"/>
      <c r="W95" s="62"/>
      <c r="X95" s="80"/>
      <c r="Y95" s="66"/>
      <c r="Z95" s="62"/>
      <c r="AA95" s="80"/>
      <c r="AB95" s="66"/>
      <c r="AC95" s="62"/>
      <c r="AD95" s="80"/>
      <c r="AE95" s="66"/>
      <c r="AF95" s="29"/>
      <c r="AG95" s="29"/>
      <c r="AH95" s="29"/>
      <c r="AI95" s="29"/>
    </row>
    <row r="96" spans="1:35" ht="38.25">
      <c r="A96" s="65"/>
      <c r="B96" s="29"/>
      <c r="C96" s="29"/>
      <c r="D96" s="29"/>
      <c r="E96" s="132"/>
      <c r="F96" s="80"/>
      <c r="G96" s="80"/>
      <c r="H96" s="80"/>
      <c r="I96" s="80"/>
      <c r="J96" s="80"/>
      <c r="K96" s="156"/>
      <c r="L96" s="29"/>
      <c r="M96" s="29"/>
      <c r="N96" s="89"/>
      <c r="O96" s="130"/>
      <c r="P96" s="67" t="s">
        <v>337</v>
      </c>
      <c r="Q96" s="98">
        <v>10</v>
      </c>
      <c r="R96" s="129"/>
      <c r="S96" s="66"/>
      <c r="T96" s="62"/>
      <c r="U96" s="29"/>
      <c r="V96" s="131"/>
      <c r="W96" s="62"/>
      <c r="X96" s="80"/>
      <c r="Y96" s="66"/>
      <c r="Z96" s="62"/>
      <c r="AA96" s="80"/>
      <c r="AB96" s="66"/>
      <c r="AC96" s="62"/>
      <c r="AD96" s="80"/>
      <c r="AE96" s="66"/>
      <c r="AF96" s="29"/>
      <c r="AG96" s="29"/>
      <c r="AH96" s="29"/>
      <c r="AI96" s="29"/>
    </row>
    <row r="97" spans="1:35" ht="51">
      <c r="A97" s="65"/>
      <c r="B97" s="29"/>
      <c r="C97" s="29"/>
      <c r="D97" s="29"/>
      <c r="E97" s="132"/>
      <c r="F97" s="80"/>
      <c r="G97" s="80"/>
      <c r="H97" s="80"/>
      <c r="I97" s="80"/>
      <c r="J97" s="80"/>
      <c r="K97" s="156"/>
      <c r="L97" s="29"/>
      <c r="M97" s="29"/>
      <c r="N97" s="89"/>
      <c r="O97" s="130"/>
      <c r="P97" s="67" t="s">
        <v>338</v>
      </c>
      <c r="Q97" s="98">
        <v>3.5</v>
      </c>
      <c r="R97" s="129"/>
      <c r="S97" s="66"/>
      <c r="T97" s="62"/>
      <c r="U97" s="29"/>
      <c r="V97" s="131"/>
      <c r="W97" s="62"/>
      <c r="X97" s="80"/>
      <c r="Y97" s="66"/>
      <c r="Z97" s="62"/>
      <c r="AA97" s="80"/>
      <c r="AB97" s="66"/>
      <c r="AC97" s="62"/>
      <c r="AD97" s="80"/>
      <c r="AE97" s="66"/>
      <c r="AF97" s="29"/>
      <c r="AG97" s="29"/>
      <c r="AH97" s="29"/>
      <c r="AI97" s="29"/>
    </row>
    <row r="98" spans="1:35" ht="25.5">
      <c r="A98" s="65"/>
      <c r="B98" s="29"/>
      <c r="C98" s="29"/>
      <c r="D98" s="29"/>
      <c r="E98" s="132"/>
      <c r="F98" s="80"/>
      <c r="G98" s="80"/>
      <c r="H98" s="80"/>
      <c r="I98" s="80"/>
      <c r="J98" s="80"/>
      <c r="K98" s="156"/>
      <c r="L98" s="29"/>
      <c r="M98" s="29"/>
      <c r="N98" s="89"/>
      <c r="O98" s="130"/>
      <c r="P98" s="67" t="s">
        <v>339</v>
      </c>
      <c r="Q98" s="98">
        <v>10</v>
      </c>
      <c r="R98" s="129"/>
      <c r="S98" s="66"/>
      <c r="T98" s="62"/>
      <c r="U98" s="29"/>
      <c r="V98" s="131"/>
      <c r="W98" s="62"/>
      <c r="X98" s="80"/>
      <c r="Y98" s="66"/>
      <c r="Z98" s="62"/>
      <c r="AA98" s="80"/>
      <c r="AB98" s="66"/>
      <c r="AC98" s="62"/>
      <c r="AD98" s="80"/>
      <c r="AE98" s="66"/>
      <c r="AF98" s="29"/>
      <c r="AG98" s="29"/>
      <c r="AH98" s="29"/>
      <c r="AI98" s="29"/>
    </row>
    <row r="99" spans="1:35" ht="51">
      <c r="A99" s="65"/>
      <c r="B99" s="29"/>
      <c r="C99" s="29"/>
      <c r="D99" s="29"/>
      <c r="E99" s="132"/>
      <c r="F99" s="80"/>
      <c r="G99" s="80"/>
      <c r="H99" s="80"/>
      <c r="I99" s="80"/>
      <c r="J99" s="80"/>
      <c r="K99" s="159"/>
      <c r="L99" s="29"/>
      <c r="M99" s="29"/>
      <c r="N99" s="89"/>
      <c r="O99" s="130"/>
      <c r="P99" s="67" t="s">
        <v>340</v>
      </c>
      <c r="Q99" s="98">
        <v>10</v>
      </c>
      <c r="R99" s="129"/>
      <c r="S99" s="66"/>
      <c r="T99" s="62"/>
      <c r="U99" s="29"/>
      <c r="V99" s="131"/>
      <c r="W99" s="62"/>
      <c r="X99" s="80"/>
      <c r="Y99" s="66"/>
      <c r="Z99" s="62"/>
      <c r="AA99" s="80"/>
      <c r="AB99" s="66"/>
      <c r="AC99" s="62"/>
      <c r="AD99" s="80"/>
      <c r="AE99" s="66"/>
      <c r="AF99" s="29"/>
      <c r="AG99" s="29"/>
      <c r="AH99" s="29"/>
      <c r="AI99" s="29"/>
    </row>
    <row r="100" spans="1:35" ht="93" customHeight="1">
      <c r="A100" s="29">
        <f>Q100+W100+AF100</f>
        <v>61.4</v>
      </c>
      <c r="B100" s="29"/>
      <c r="C100" s="29"/>
      <c r="D100" s="29"/>
      <c r="E100" s="154">
        <v>2100.087</v>
      </c>
      <c r="F100" s="154"/>
      <c r="G100" s="154">
        <v>21.213000000000001</v>
      </c>
      <c r="H100" s="154"/>
      <c r="I100" s="154"/>
      <c r="J100" s="154"/>
      <c r="K100" s="154" t="s">
        <v>84</v>
      </c>
      <c r="L100" s="29"/>
      <c r="M100" s="29"/>
      <c r="N100" s="29"/>
      <c r="O100" s="113"/>
      <c r="P100" s="129" t="s">
        <v>206</v>
      </c>
      <c r="Q100" s="62">
        <v>2.5</v>
      </c>
      <c r="R100" s="109"/>
      <c r="S100" s="66"/>
      <c r="T100" s="62"/>
      <c r="U100" s="109"/>
      <c r="V100" s="67" t="s">
        <v>224</v>
      </c>
      <c r="W100" s="62">
        <v>10.9</v>
      </c>
      <c r="X100" s="129"/>
      <c r="Y100" s="66" t="s">
        <v>221</v>
      </c>
      <c r="Z100" s="62">
        <v>3.5</v>
      </c>
      <c r="AA100" s="129"/>
      <c r="AB100" s="66"/>
      <c r="AC100" s="62"/>
      <c r="AD100" s="129"/>
      <c r="AE100" s="133" t="s">
        <v>209</v>
      </c>
      <c r="AF100" s="29">
        <v>48</v>
      </c>
      <c r="AG100" s="29"/>
      <c r="AH100" s="29"/>
      <c r="AI100" s="29"/>
    </row>
    <row r="101" spans="1:35" ht="51">
      <c r="A101" s="29">
        <f t="shared" ref="A101:A111" si="0">AF101</f>
        <v>40</v>
      </c>
      <c r="B101" s="29"/>
      <c r="C101" s="29"/>
      <c r="D101" s="29"/>
      <c r="E101" s="154"/>
      <c r="F101" s="154"/>
      <c r="G101" s="154"/>
      <c r="H101" s="154"/>
      <c r="I101" s="154"/>
      <c r="J101" s="154"/>
      <c r="K101" s="154"/>
      <c r="L101" s="29"/>
      <c r="M101" s="29"/>
      <c r="N101" s="62"/>
      <c r="O101" s="109"/>
      <c r="P101" s="133" t="s">
        <v>207</v>
      </c>
      <c r="Q101" s="29">
        <v>4</v>
      </c>
      <c r="R101" s="82"/>
      <c r="S101" s="29"/>
      <c r="T101" s="29"/>
      <c r="U101" s="134"/>
      <c r="V101" s="64" t="s">
        <v>225</v>
      </c>
      <c r="W101" s="62">
        <v>3</v>
      </c>
      <c r="X101" s="68"/>
      <c r="Y101" s="66"/>
      <c r="Z101" s="62"/>
      <c r="AA101" s="109"/>
      <c r="AB101" s="66"/>
      <c r="AC101" s="62"/>
      <c r="AD101" s="109"/>
      <c r="AE101" s="133" t="s">
        <v>210</v>
      </c>
      <c r="AF101" s="29">
        <v>40</v>
      </c>
      <c r="AG101" s="29"/>
      <c r="AH101" s="29"/>
      <c r="AI101" s="29"/>
    </row>
    <row r="102" spans="1:35" ht="51">
      <c r="A102" s="29">
        <f t="shared" si="0"/>
        <v>12</v>
      </c>
      <c r="B102" s="29"/>
      <c r="C102" s="29"/>
      <c r="D102" s="29"/>
      <c r="E102" s="154"/>
      <c r="F102" s="154"/>
      <c r="G102" s="154"/>
      <c r="H102" s="154"/>
      <c r="I102" s="154"/>
      <c r="J102" s="154"/>
      <c r="K102" s="154"/>
      <c r="L102" s="29"/>
      <c r="M102" s="29"/>
      <c r="N102" s="62"/>
      <c r="O102" s="109"/>
      <c r="P102" s="133" t="s">
        <v>208</v>
      </c>
      <c r="Q102" s="29">
        <v>9</v>
      </c>
      <c r="R102" s="29"/>
      <c r="S102" s="29"/>
      <c r="T102" s="29"/>
      <c r="U102" s="113"/>
      <c r="V102" s="64" t="s">
        <v>226</v>
      </c>
      <c r="W102" s="62">
        <v>7.32</v>
      </c>
      <c r="X102" s="68"/>
      <c r="Y102" s="66"/>
      <c r="Z102" s="62"/>
      <c r="AA102" s="109"/>
      <c r="AB102" s="66"/>
      <c r="AC102" s="62"/>
      <c r="AD102" s="109"/>
      <c r="AE102" s="133" t="s">
        <v>211</v>
      </c>
      <c r="AF102" s="29">
        <v>12</v>
      </c>
      <c r="AG102" s="29"/>
      <c r="AH102" s="29"/>
      <c r="AI102" s="29"/>
    </row>
    <row r="103" spans="1:35" ht="63.75">
      <c r="A103" s="29">
        <f t="shared" si="0"/>
        <v>18</v>
      </c>
      <c r="B103" s="29"/>
      <c r="C103" s="29"/>
      <c r="D103" s="29"/>
      <c r="E103" s="154"/>
      <c r="F103" s="154"/>
      <c r="G103" s="154"/>
      <c r="H103" s="154"/>
      <c r="I103" s="154"/>
      <c r="J103" s="154"/>
      <c r="K103" s="154"/>
      <c r="L103" s="29"/>
      <c r="M103" s="29"/>
      <c r="N103" s="29"/>
      <c r="O103" s="82"/>
      <c r="P103" s="68" t="s">
        <v>219</v>
      </c>
      <c r="Q103" s="29">
        <v>15</v>
      </c>
      <c r="R103" s="29"/>
      <c r="S103" s="29"/>
      <c r="T103" s="29"/>
      <c r="U103" s="113"/>
      <c r="V103" s="64" t="s">
        <v>227</v>
      </c>
      <c r="W103" s="29">
        <v>8.3000000000000007</v>
      </c>
      <c r="X103" s="82"/>
      <c r="Y103" s="29"/>
      <c r="Z103" s="29"/>
      <c r="AA103" s="82"/>
      <c r="AB103" s="29"/>
      <c r="AC103" s="62"/>
      <c r="AD103" s="109"/>
      <c r="AE103" s="68" t="s">
        <v>212</v>
      </c>
      <c r="AF103" s="29">
        <v>18</v>
      </c>
      <c r="AG103" s="29"/>
      <c r="AH103" s="29"/>
      <c r="AI103" s="29"/>
    </row>
    <row r="104" spans="1:35" ht="63.75">
      <c r="A104" s="29">
        <f t="shared" si="0"/>
        <v>14.3</v>
      </c>
      <c r="B104" s="29"/>
      <c r="C104" s="29"/>
      <c r="D104" s="29"/>
      <c r="E104" s="154"/>
      <c r="F104" s="154"/>
      <c r="G104" s="154"/>
      <c r="H104" s="154"/>
      <c r="I104" s="154"/>
      <c r="J104" s="154"/>
      <c r="K104" s="154"/>
      <c r="L104" s="29"/>
      <c r="M104" s="29"/>
      <c r="N104" s="29"/>
      <c r="O104" s="29"/>
      <c r="P104" s="68" t="s">
        <v>220</v>
      </c>
      <c r="Q104" s="29">
        <v>21</v>
      </c>
      <c r="R104" s="29"/>
      <c r="S104" s="29"/>
      <c r="T104" s="29"/>
      <c r="U104" s="113"/>
      <c r="V104" s="64" t="s">
        <v>228</v>
      </c>
      <c r="W104" s="29">
        <v>10.8</v>
      </c>
      <c r="X104" s="29"/>
      <c r="Y104" s="29"/>
      <c r="Z104" s="29"/>
      <c r="AA104" s="29"/>
      <c r="AB104" s="29"/>
      <c r="AC104" s="62"/>
      <c r="AD104" s="109"/>
      <c r="AE104" s="68" t="s">
        <v>213</v>
      </c>
      <c r="AF104" s="29">
        <v>14.3</v>
      </c>
      <c r="AG104" s="29"/>
      <c r="AH104" s="29"/>
      <c r="AI104" s="29"/>
    </row>
    <row r="105" spans="1:35" ht="63.75">
      <c r="A105" s="29">
        <f t="shared" si="0"/>
        <v>4</v>
      </c>
      <c r="B105" s="29"/>
      <c r="C105" s="29"/>
      <c r="D105" s="29"/>
      <c r="E105" s="154"/>
      <c r="F105" s="154"/>
      <c r="G105" s="154"/>
      <c r="H105" s="154"/>
      <c r="I105" s="154"/>
      <c r="J105" s="154"/>
      <c r="K105" s="154"/>
      <c r="L105" s="29"/>
      <c r="M105" s="29"/>
      <c r="N105" s="29"/>
      <c r="O105" s="29"/>
      <c r="P105" s="68"/>
      <c r="Q105" s="29"/>
      <c r="R105" s="29"/>
      <c r="S105" s="29"/>
      <c r="T105" s="29"/>
      <c r="U105" s="113"/>
      <c r="V105" s="64" t="s">
        <v>229</v>
      </c>
      <c r="W105" s="29">
        <v>16.2</v>
      </c>
      <c r="X105" s="29"/>
      <c r="Y105" s="29"/>
      <c r="Z105" s="29"/>
      <c r="AA105" s="29"/>
      <c r="AB105" s="29"/>
      <c r="AC105" s="29"/>
      <c r="AD105" s="82"/>
      <c r="AE105" s="68" t="s">
        <v>214</v>
      </c>
      <c r="AF105" s="29">
        <v>4</v>
      </c>
      <c r="AG105" s="29"/>
      <c r="AH105" s="29"/>
      <c r="AI105" s="29"/>
    </row>
    <row r="106" spans="1:35" ht="63.75">
      <c r="A106" s="29">
        <f t="shared" si="0"/>
        <v>26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62"/>
      <c r="O106" s="80"/>
      <c r="P106" s="133"/>
      <c r="Q106" s="62"/>
      <c r="R106" s="80"/>
      <c r="S106" s="66"/>
      <c r="T106" s="29"/>
      <c r="U106" s="113"/>
      <c r="V106" s="64" t="s">
        <v>230</v>
      </c>
      <c r="W106" s="29">
        <v>34.5</v>
      </c>
      <c r="X106" s="29"/>
      <c r="Y106" s="29"/>
      <c r="Z106" s="62"/>
      <c r="AA106" s="80"/>
      <c r="AB106" s="66"/>
      <c r="AC106" s="62"/>
      <c r="AD106" s="82"/>
      <c r="AE106" s="133" t="s">
        <v>215</v>
      </c>
      <c r="AF106" s="62">
        <v>26</v>
      </c>
      <c r="AG106" s="29"/>
      <c r="AH106" s="66"/>
      <c r="AI106" s="29"/>
    </row>
    <row r="107" spans="1:35" ht="51">
      <c r="A107" s="29">
        <f t="shared" si="0"/>
        <v>11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62"/>
      <c r="O107" s="80"/>
      <c r="P107" s="133"/>
      <c r="Q107" s="62"/>
      <c r="R107" s="80"/>
      <c r="S107" s="66"/>
      <c r="T107" s="29"/>
      <c r="U107" s="113"/>
      <c r="V107" s="64" t="s">
        <v>231</v>
      </c>
      <c r="W107" s="29">
        <v>21.2</v>
      </c>
      <c r="X107" s="29"/>
      <c r="Y107" s="29"/>
      <c r="Z107" s="62"/>
      <c r="AA107" s="80"/>
      <c r="AB107" s="66"/>
      <c r="AC107" s="62"/>
      <c r="AD107" s="82"/>
      <c r="AE107" s="133" t="s">
        <v>216</v>
      </c>
      <c r="AF107" s="62">
        <v>11</v>
      </c>
      <c r="AG107" s="29"/>
      <c r="AH107" s="66"/>
      <c r="AI107" s="29"/>
    </row>
    <row r="108" spans="1:35" ht="76.5">
      <c r="A108" s="29">
        <f t="shared" si="0"/>
        <v>11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62"/>
      <c r="O108" s="80"/>
      <c r="P108" s="133"/>
      <c r="Q108" s="62"/>
      <c r="R108" s="80"/>
      <c r="S108" s="66"/>
      <c r="T108" s="29"/>
      <c r="U108" s="113"/>
      <c r="V108" s="64"/>
      <c r="W108" s="29"/>
      <c r="X108" s="29"/>
      <c r="Y108" s="29"/>
      <c r="Z108" s="62"/>
      <c r="AA108" s="80"/>
      <c r="AB108" s="66"/>
      <c r="AC108" s="62"/>
      <c r="AD108" s="82"/>
      <c r="AE108" s="133" t="s">
        <v>217</v>
      </c>
      <c r="AF108" s="62">
        <v>11</v>
      </c>
      <c r="AG108" s="29"/>
      <c r="AH108" s="66"/>
      <c r="AI108" s="29"/>
    </row>
    <row r="109" spans="1:35" ht="76.5">
      <c r="A109" s="29">
        <f t="shared" si="0"/>
        <v>11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62"/>
      <c r="O109" s="80"/>
      <c r="P109" s="133"/>
      <c r="Q109" s="62"/>
      <c r="R109" s="80"/>
      <c r="S109" s="66"/>
      <c r="T109" s="29"/>
      <c r="U109" s="113"/>
      <c r="V109" s="64"/>
      <c r="W109" s="29"/>
      <c r="X109" s="29"/>
      <c r="Y109" s="29"/>
      <c r="Z109" s="62"/>
      <c r="AA109" s="80"/>
      <c r="AB109" s="66"/>
      <c r="AC109" s="62"/>
      <c r="AD109" s="82"/>
      <c r="AE109" s="133" t="s">
        <v>218</v>
      </c>
      <c r="AF109" s="62">
        <v>11</v>
      </c>
      <c r="AG109" s="29"/>
      <c r="AH109" s="66"/>
      <c r="AI109" s="29"/>
    </row>
    <row r="110" spans="1:35" ht="63.75">
      <c r="A110" s="29">
        <f t="shared" si="0"/>
        <v>430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62"/>
      <c r="O110" s="80"/>
      <c r="P110" s="133"/>
      <c r="Q110" s="62"/>
      <c r="R110" s="80"/>
      <c r="S110" s="66"/>
      <c r="T110" s="29"/>
      <c r="U110" s="113"/>
      <c r="V110" s="64"/>
      <c r="W110" s="29"/>
      <c r="X110" s="29"/>
      <c r="Y110" s="29"/>
      <c r="Z110" s="62"/>
      <c r="AA110" s="80"/>
      <c r="AB110" s="66"/>
      <c r="AC110" s="62"/>
      <c r="AD110" s="82"/>
      <c r="AE110" s="133" t="s">
        <v>222</v>
      </c>
      <c r="AF110" s="62">
        <v>430</v>
      </c>
      <c r="AG110" s="29"/>
      <c r="AH110" s="66"/>
      <c r="AI110" s="29"/>
    </row>
    <row r="111" spans="1:35" ht="63.75">
      <c r="A111" s="29">
        <f t="shared" si="0"/>
        <v>470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62"/>
      <c r="O111" s="80"/>
      <c r="P111" s="133"/>
      <c r="Q111" s="62"/>
      <c r="R111" s="80"/>
      <c r="S111" s="66"/>
      <c r="T111" s="29"/>
      <c r="U111" s="113"/>
      <c r="V111" s="64"/>
      <c r="W111" s="29"/>
      <c r="X111" s="29"/>
      <c r="Y111" s="29"/>
      <c r="Z111" s="62"/>
      <c r="AA111" s="80"/>
      <c r="AB111" s="66"/>
      <c r="AC111" s="62"/>
      <c r="AD111" s="82"/>
      <c r="AE111" s="133" t="s">
        <v>223</v>
      </c>
      <c r="AF111" s="62">
        <v>470</v>
      </c>
      <c r="AG111" s="29"/>
      <c r="AH111" s="66"/>
      <c r="AI111" s="29"/>
    </row>
    <row r="112" spans="1:35" ht="89.25">
      <c r="A112" s="29"/>
      <c r="B112" s="29"/>
      <c r="C112" s="29"/>
      <c r="D112" s="29"/>
      <c r="E112" s="135">
        <v>1240.47</v>
      </c>
      <c r="F112" s="82"/>
      <c r="G112" s="82">
        <v>12.53</v>
      </c>
      <c r="H112" s="82"/>
      <c r="I112" s="82"/>
      <c r="J112" s="82"/>
      <c r="K112" s="156" t="s">
        <v>232</v>
      </c>
      <c r="L112" s="29"/>
      <c r="M112" s="29"/>
      <c r="N112" s="62"/>
      <c r="O112" s="80"/>
      <c r="P112" s="133" t="s">
        <v>233</v>
      </c>
      <c r="Q112" s="62">
        <v>110</v>
      </c>
      <c r="R112" s="80"/>
      <c r="S112" s="66"/>
      <c r="T112" s="29"/>
      <c r="U112" s="113"/>
      <c r="V112" s="64"/>
      <c r="W112" s="29"/>
      <c r="X112" s="29"/>
      <c r="Y112" s="29"/>
      <c r="Z112" s="62"/>
      <c r="AA112" s="80"/>
      <c r="AB112" s="66"/>
      <c r="AC112" s="62"/>
      <c r="AD112" s="82"/>
      <c r="AE112" s="133"/>
      <c r="AF112" s="62"/>
      <c r="AG112" s="29"/>
      <c r="AH112" s="66"/>
      <c r="AI112" s="29"/>
    </row>
    <row r="113" spans="1:35" ht="5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156"/>
      <c r="L113" s="29"/>
      <c r="M113" s="29"/>
      <c r="N113" s="62"/>
      <c r="O113" s="80"/>
      <c r="P113" s="133" t="s">
        <v>234</v>
      </c>
      <c r="Q113" s="62">
        <v>6</v>
      </c>
      <c r="R113" s="80"/>
      <c r="S113" s="66"/>
      <c r="T113" s="29"/>
      <c r="U113" s="113"/>
      <c r="V113" s="64"/>
      <c r="W113" s="29"/>
      <c r="X113" s="29"/>
      <c r="Y113" s="29"/>
      <c r="Z113" s="62"/>
      <c r="AA113" s="80"/>
      <c r="AB113" s="66"/>
      <c r="AC113" s="62"/>
      <c r="AD113" s="82"/>
      <c r="AE113" s="133"/>
      <c r="AF113" s="62"/>
      <c r="AG113" s="29"/>
      <c r="AH113" s="66"/>
      <c r="AI113" s="29"/>
    </row>
    <row r="114" spans="1:35" ht="5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156"/>
      <c r="L114" s="29"/>
      <c r="M114" s="29"/>
      <c r="N114" s="62"/>
      <c r="O114" s="80"/>
      <c r="P114" s="133" t="s">
        <v>235</v>
      </c>
      <c r="Q114" s="62">
        <v>6</v>
      </c>
      <c r="R114" s="80"/>
      <c r="S114" s="66"/>
      <c r="T114" s="29"/>
      <c r="U114" s="113"/>
      <c r="V114" s="64"/>
      <c r="W114" s="29"/>
      <c r="X114" s="29"/>
      <c r="Y114" s="29"/>
      <c r="Z114" s="62"/>
      <c r="AA114" s="80"/>
      <c r="AB114" s="66"/>
      <c r="AC114" s="62"/>
      <c r="AD114" s="82"/>
      <c r="AE114" s="133"/>
      <c r="AF114" s="62"/>
      <c r="AG114" s="29"/>
      <c r="AH114" s="66"/>
      <c r="AI114" s="29"/>
    </row>
    <row r="115" spans="1:35" ht="63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159"/>
      <c r="L115" s="29"/>
      <c r="M115" s="29"/>
      <c r="N115" s="62"/>
      <c r="O115" s="80"/>
      <c r="P115" s="133" t="s">
        <v>236</v>
      </c>
      <c r="Q115" s="62">
        <v>15</v>
      </c>
      <c r="R115" s="80"/>
      <c r="S115" s="66"/>
      <c r="T115" s="29"/>
      <c r="U115" s="113"/>
      <c r="V115" s="64"/>
      <c r="W115" s="29"/>
      <c r="X115" s="29"/>
      <c r="Y115" s="29"/>
      <c r="Z115" s="62"/>
      <c r="AA115" s="80"/>
      <c r="AB115" s="66"/>
      <c r="AC115" s="62"/>
      <c r="AD115" s="82"/>
      <c r="AE115" s="133"/>
      <c r="AF115" s="62"/>
      <c r="AG115" s="29"/>
      <c r="AH115" s="66"/>
      <c r="AI115" s="29"/>
    </row>
    <row r="116" spans="1:35" ht="89.25">
      <c r="A116" s="29"/>
      <c r="B116" s="29"/>
      <c r="C116" s="29"/>
      <c r="D116" s="29"/>
      <c r="E116" s="29">
        <v>109.26</v>
      </c>
      <c r="F116" s="29"/>
      <c r="G116" s="29">
        <v>12.14</v>
      </c>
      <c r="H116" s="29"/>
      <c r="I116" s="29"/>
      <c r="J116" s="29"/>
      <c r="K116" s="155" t="s">
        <v>237</v>
      </c>
      <c r="L116" s="29"/>
      <c r="M116" s="29"/>
      <c r="N116" s="62"/>
      <c r="O116" s="80"/>
      <c r="P116" s="133" t="s">
        <v>242</v>
      </c>
      <c r="Q116" s="62">
        <v>40</v>
      </c>
      <c r="R116" s="80"/>
      <c r="S116" s="66"/>
      <c r="T116" s="29"/>
      <c r="U116" s="113"/>
      <c r="V116" s="64" t="s">
        <v>238</v>
      </c>
      <c r="W116" s="29">
        <v>15</v>
      </c>
      <c r="X116" s="29"/>
      <c r="Y116" s="29"/>
      <c r="Z116" s="62"/>
      <c r="AA116" s="80"/>
      <c r="AB116" s="66"/>
      <c r="AC116" s="62"/>
      <c r="AD116" s="82"/>
      <c r="AE116" s="133"/>
      <c r="AF116" s="62"/>
      <c r="AG116" s="29"/>
      <c r="AH116" s="66"/>
      <c r="AI116" s="29"/>
    </row>
    <row r="117" spans="1:35" ht="63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156"/>
      <c r="L117" s="29"/>
      <c r="M117" s="29"/>
      <c r="N117" s="62"/>
      <c r="O117" s="80"/>
      <c r="P117" s="133"/>
      <c r="Q117" s="62"/>
      <c r="R117" s="80"/>
      <c r="S117" s="66"/>
      <c r="T117" s="29"/>
      <c r="U117" s="113"/>
      <c r="V117" s="64" t="s">
        <v>239</v>
      </c>
      <c r="W117" s="29">
        <v>20.399999999999999</v>
      </c>
      <c r="X117" s="29"/>
      <c r="Y117" s="29"/>
      <c r="Z117" s="62"/>
      <c r="AA117" s="80"/>
      <c r="AB117" s="66"/>
      <c r="AC117" s="62"/>
      <c r="AD117" s="82"/>
      <c r="AE117" s="133"/>
      <c r="AF117" s="62"/>
      <c r="AG117" s="29"/>
      <c r="AH117" s="66"/>
      <c r="AI117" s="29"/>
    </row>
    <row r="118" spans="1:35" ht="38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156"/>
      <c r="L118" s="29"/>
      <c r="M118" s="29"/>
      <c r="N118" s="62"/>
      <c r="O118" s="80"/>
      <c r="P118" s="133"/>
      <c r="Q118" s="62"/>
      <c r="R118" s="80"/>
      <c r="S118" s="66"/>
      <c r="T118" s="29"/>
      <c r="U118" s="113"/>
      <c r="V118" s="64" t="s">
        <v>240</v>
      </c>
      <c r="W118" s="29">
        <v>3</v>
      </c>
      <c r="X118" s="29"/>
      <c r="Y118" s="29"/>
      <c r="Z118" s="62"/>
      <c r="AA118" s="80"/>
      <c r="AB118" s="66"/>
      <c r="AC118" s="62"/>
      <c r="AD118" s="82"/>
      <c r="AE118" s="133"/>
      <c r="AF118" s="62"/>
      <c r="AG118" s="29"/>
      <c r="AH118" s="66"/>
      <c r="AI118" s="29"/>
    </row>
    <row r="119" spans="1:35" ht="5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159"/>
      <c r="L119" s="29"/>
      <c r="M119" s="29"/>
      <c r="N119" s="62"/>
      <c r="O119" s="80"/>
      <c r="P119" s="133"/>
      <c r="Q119" s="62"/>
      <c r="R119" s="80"/>
      <c r="S119" s="66"/>
      <c r="T119" s="29"/>
      <c r="U119" s="113"/>
      <c r="V119" s="64" t="s">
        <v>241</v>
      </c>
      <c r="W119" s="29">
        <v>3</v>
      </c>
      <c r="X119" s="29"/>
      <c r="Y119" s="29"/>
      <c r="Z119" s="62"/>
      <c r="AA119" s="80"/>
      <c r="AB119" s="66"/>
      <c r="AC119" s="62"/>
      <c r="AD119" s="82"/>
      <c r="AE119" s="133"/>
      <c r="AF119" s="62"/>
      <c r="AG119" s="29"/>
      <c r="AH119" s="66"/>
      <c r="AI119" s="29"/>
    </row>
    <row r="120" spans="1:35" ht="114.75">
      <c r="A120" s="29"/>
      <c r="B120" s="29"/>
      <c r="C120" s="29"/>
      <c r="D120" s="29"/>
      <c r="E120" s="29">
        <v>2975.4450000000002</v>
      </c>
      <c r="F120" s="29"/>
      <c r="G120" s="29">
        <v>30.055</v>
      </c>
      <c r="H120" s="29"/>
      <c r="I120" s="29"/>
      <c r="J120" s="29"/>
      <c r="K120" s="155" t="s">
        <v>243</v>
      </c>
      <c r="L120" s="29"/>
      <c r="M120" s="64" t="s">
        <v>257</v>
      </c>
      <c r="N120" s="29">
        <v>60</v>
      </c>
      <c r="O120" s="80"/>
      <c r="P120" s="133" t="s">
        <v>244</v>
      </c>
      <c r="Q120" s="62">
        <v>4</v>
      </c>
      <c r="R120" s="80"/>
      <c r="S120" s="67" t="s">
        <v>252</v>
      </c>
      <c r="T120" s="29">
        <v>50</v>
      </c>
      <c r="U120" s="113"/>
      <c r="V120" s="64" t="s">
        <v>255</v>
      </c>
      <c r="W120" s="29">
        <v>30</v>
      </c>
      <c r="X120" s="29"/>
      <c r="Y120" s="29"/>
      <c r="Z120" s="62"/>
      <c r="AA120" s="80"/>
      <c r="AB120" s="66" t="s">
        <v>258</v>
      </c>
      <c r="AC120" s="62">
        <v>10</v>
      </c>
      <c r="AD120" s="82"/>
      <c r="AE120" s="133" t="s">
        <v>259</v>
      </c>
      <c r="AF120" s="62">
        <v>50</v>
      </c>
      <c r="AG120" s="29"/>
      <c r="AH120" s="66"/>
      <c r="AI120" s="29"/>
    </row>
    <row r="121" spans="1:35" ht="5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156"/>
      <c r="L121" s="29"/>
      <c r="M121" s="29"/>
      <c r="N121" s="62"/>
      <c r="O121" s="80"/>
      <c r="P121" s="133" t="s">
        <v>245</v>
      </c>
      <c r="Q121" s="62">
        <v>150</v>
      </c>
      <c r="R121" s="80"/>
      <c r="S121" s="66" t="s">
        <v>253</v>
      </c>
      <c r="T121" s="29">
        <v>200</v>
      </c>
      <c r="U121" s="113"/>
      <c r="V121" s="64" t="s">
        <v>198</v>
      </c>
      <c r="W121" s="29">
        <v>230</v>
      </c>
      <c r="X121" s="29"/>
      <c r="Y121" s="29"/>
      <c r="Z121" s="62"/>
      <c r="AA121" s="80"/>
      <c r="AB121" s="66"/>
      <c r="AC121" s="62"/>
      <c r="AD121" s="82"/>
      <c r="AE121" s="133" t="s">
        <v>260</v>
      </c>
      <c r="AF121" s="62">
        <v>20</v>
      </c>
      <c r="AG121" s="29"/>
      <c r="AH121" s="66"/>
      <c r="AI121" s="29"/>
    </row>
    <row r="122" spans="1:35" ht="5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156"/>
      <c r="L122" s="29"/>
      <c r="M122" s="29"/>
      <c r="N122" s="62"/>
      <c r="O122" s="80"/>
      <c r="P122" s="133" t="s">
        <v>246</v>
      </c>
      <c r="Q122" s="62">
        <v>5</v>
      </c>
      <c r="R122" s="80"/>
      <c r="S122" s="66" t="s">
        <v>254</v>
      </c>
      <c r="T122" s="29">
        <v>250</v>
      </c>
      <c r="U122" s="113"/>
      <c r="V122" s="64" t="s">
        <v>241</v>
      </c>
      <c r="W122" s="29">
        <v>30</v>
      </c>
      <c r="X122" s="29"/>
      <c r="Y122" s="29"/>
      <c r="Z122" s="62"/>
      <c r="AA122" s="80"/>
      <c r="AB122" s="66"/>
      <c r="AC122" s="62"/>
      <c r="AD122" s="82"/>
      <c r="AE122" s="133" t="s">
        <v>261</v>
      </c>
      <c r="AF122" s="62">
        <v>15</v>
      </c>
      <c r="AG122" s="29"/>
      <c r="AH122" s="66"/>
      <c r="AI122" s="29"/>
    </row>
    <row r="123" spans="1:35" ht="5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156"/>
      <c r="L123" s="29"/>
      <c r="M123" s="29"/>
      <c r="N123" s="62"/>
      <c r="O123" s="80"/>
      <c r="P123" s="133" t="s">
        <v>247</v>
      </c>
      <c r="Q123" s="62">
        <v>4.5</v>
      </c>
      <c r="R123" s="80"/>
      <c r="S123" s="66"/>
      <c r="T123" s="29"/>
      <c r="U123" s="113"/>
      <c r="V123" s="64" t="s">
        <v>256</v>
      </c>
      <c r="W123" s="29">
        <v>50</v>
      </c>
      <c r="X123" s="29"/>
      <c r="Y123" s="29"/>
      <c r="Z123" s="62"/>
      <c r="AA123" s="80"/>
      <c r="AB123" s="66"/>
      <c r="AC123" s="62"/>
      <c r="AD123" s="82"/>
      <c r="AE123" s="133" t="s">
        <v>262</v>
      </c>
      <c r="AF123" s="62">
        <v>20</v>
      </c>
      <c r="AG123" s="29"/>
      <c r="AH123" s="66"/>
      <c r="AI123" s="29"/>
    </row>
    <row r="124" spans="1:35" ht="38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156"/>
      <c r="L124" s="29"/>
      <c r="M124" s="29"/>
      <c r="N124" s="62"/>
      <c r="O124" s="80"/>
      <c r="P124" s="133" t="s">
        <v>248</v>
      </c>
      <c r="Q124" s="62">
        <v>30</v>
      </c>
      <c r="R124" s="80"/>
      <c r="S124" s="66"/>
      <c r="T124" s="29"/>
      <c r="U124" s="113"/>
      <c r="V124" s="135"/>
      <c r="W124" s="135"/>
      <c r="X124" s="29"/>
      <c r="Y124" s="29"/>
      <c r="Z124" s="62"/>
      <c r="AA124" s="80"/>
      <c r="AB124" s="66"/>
      <c r="AC124" s="62"/>
      <c r="AD124" s="82"/>
      <c r="AE124" s="133"/>
      <c r="AF124" s="62"/>
      <c r="AG124" s="29"/>
      <c r="AH124" s="66"/>
      <c r="AI124" s="29"/>
    </row>
    <row r="125" spans="1:35" ht="89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156"/>
      <c r="L125" s="29"/>
      <c r="M125" s="29"/>
      <c r="N125" s="62"/>
      <c r="O125" s="80"/>
      <c r="P125" s="133" t="s">
        <v>249</v>
      </c>
      <c r="Q125" s="62">
        <v>500</v>
      </c>
      <c r="R125" s="80"/>
      <c r="S125" s="66"/>
      <c r="T125" s="29"/>
      <c r="U125" s="113"/>
      <c r="V125" s="64"/>
      <c r="W125" s="29"/>
      <c r="X125" s="29"/>
      <c r="Y125" s="29"/>
      <c r="Z125" s="62"/>
      <c r="AA125" s="80"/>
      <c r="AB125" s="66"/>
      <c r="AC125" s="62"/>
      <c r="AD125" s="82"/>
      <c r="AE125" s="133"/>
      <c r="AF125" s="62"/>
      <c r="AG125" s="29"/>
      <c r="AH125" s="66"/>
      <c r="AI125" s="29"/>
    </row>
    <row r="126" spans="1:35" ht="63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156"/>
      <c r="L126" s="29"/>
      <c r="M126" s="29"/>
      <c r="N126" s="62"/>
      <c r="O126" s="80"/>
      <c r="P126" s="133" t="s">
        <v>250</v>
      </c>
      <c r="Q126" s="62">
        <v>10</v>
      </c>
      <c r="R126" s="80"/>
      <c r="S126" s="66"/>
      <c r="T126" s="29"/>
      <c r="U126" s="113"/>
      <c r="V126" s="64"/>
      <c r="W126" s="29"/>
      <c r="X126" s="29"/>
      <c r="Y126" s="29"/>
      <c r="Z126" s="62"/>
      <c r="AA126" s="80"/>
      <c r="AB126" s="66"/>
      <c r="AC126" s="62"/>
      <c r="AD126" s="82"/>
      <c r="AE126" s="133"/>
      <c r="AF126" s="62"/>
      <c r="AG126" s="29"/>
      <c r="AH126" s="66"/>
      <c r="AI126" s="29"/>
    </row>
    <row r="127" spans="1:35" ht="38.25">
      <c r="A127" s="29"/>
      <c r="B127" s="29"/>
      <c r="C127" s="29"/>
      <c r="D127" s="29"/>
      <c r="E127" s="80"/>
      <c r="F127" s="80"/>
      <c r="G127" s="80"/>
      <c r="H127" s="80"/>
      <c r="I127" s="80"/>
      <c r="J127" s="80"/>
      <c r="K127" s="159"/>
      <c r="L127" s="29"/>
      <c r="M127" s="29"/>
      <c r="N127" s="62"/>
      <c r="O127" s="80"/>
      <c r="P127" s="133" t="s">
        <v>251</v>
      </c>
      <c r="Q127" s="62">
        <v>10</v>
      </c>
      <c r="R127" s="80"/>
      <c r="S127" s="66"/>
      <c r="T127" s="29"/>
      <c r="U127" s="113"/>
      <c r="V127" s="64"/>
      <c r="W127" s="29"/>
      <c r="X127" s="29"/>
      <c r="Y127" s="29"/>
      <c r="Z127" s="62"/>
      <c r="AA127" s="80"/>
      <c r="AB127" s="66"/>
      <c r="AC127" s="62"/>
      <c r="AD127" s="82"/>
      <c r="AE127" s="133"/>
      <c r="AF127" s="62"/>
      <c r="AG127" s="29"/>
      <c r="AH127" s="66"/>
      <c r="AI127" s="29"/>
    </row>
    <row r="128" spans="1:35" s="63" customFormat="1" ht="76.5">
      <c r="A128" s="29">
        <f>Q128*2+T128*2</f>
        <v>9.4</v>
      </c>
      <c r="B128" s="29"/>
      <c r="C128" s="29"/>
      <c r="D128" s="29"/>
      <c r="E128" s="155">
        <v>788.23800000000006</v>
      </c>
      <c r="F128" s="155"/>
      <c r="G128" s="155">
        <v>7.9619999999999997</v>
      </c>
      <c r="H128" s="155"/>
      <c r="I128" s="155"/>
      <c r="J128" s="155"/>
      <c r="K128" s="155" t="s">
        <v>263</v>
      </c>
      <c r="L128" s="29"/>
      <c r="M128" s="29" t="s">
        <v>277</v>
      </c>
      <c r="N128" s="62">
        <v>33</v>
      </c>
      <c r="O128" s="129"/>
      <c r="P128" s="67" t="s">
        <v>264</v>
      </c>
      <c r="Q128" s="62">
        <v>3.6</v>
      </c>
      <c r="R128" s="129"/>
      <c r="S128" s="67" t="s">
        <v>273</v>
      </c>
      <c r="T128" s="29">
        <v>1.1000000000000001</v>
      </c>
      <c r="U128" s="29"/>
      <c r="V128" s="128"/>
      <c r="W128" s="29"/>
      <c r="X128" s="29"/>
      <c r="Y128" s="29"/>
      <c r="Z128" s="62"/>
      <c r="AA128" s="129"/>
      <c r="AB128" s="66"/>
      <c r="AC128" s="62"/>
      <c r="AD128" s="109"/>
      <c r="AE128" s="66"/>
      <c r="AF128" s="62"/>
      <c r="AG128" s="109"/>
      <c r="AH128" s="66"/>
      <c r="AI128" s="29"/>
    </row>
    <row r="129" spans="1:35" ht="51">
      <c r="A129" s="29">
        <f>Q129*6+T129</f>
        <v>37.580000000000005</v>
      </c>
      <c r="B129" s="29"/>
      <c r="C129" s="29"/>
      <c r="D129" s="29"/>
      <c r="E129" s="156"/>
      <c r="F129" s="156"/>
      <c r="G129" s="156"/>
      <c r="H129" s="156"/>
      <c r="I129" s="156"/>
      <c r="J129" s="156"/>
      <c r="K129" s="156"/>
      <c r="L129" s="29"/>
      <c r="M129" s="29"/>
      <c r="N129" s="62"/>
      <c r="O129" s="109"/>
      <c r="P129" s="67" t="s">
        <v>265</v>
      </c>
      <c r="Q129" s="62">
        <v>6.08</v>
      </c>
      <c r="R129" s="109"/>
      <c r="S129" s="64" t="s">
        <v>274</v>
      </c>
      <c r="T129" s="29">
        <v>1.1000000000000001</v>
      </c>
      <c r="U129" s="29"/>
      <c r="V129" s="128"/>
      <c r="W129" s="29"/>
      <c r="X129" s="29"/>
      <c r="Y129" s="29"/>
      <c r="Z129" s="62"/>
      <c r="AA129" s="109"/>
      <c r="AB129" s="66"/>
      <c r="AC129" s="62"/>
      <c r="AD129" s="109"/>
      <c r="AE129" s="66"/>
      <c r="AF129" s="29"/>
      <c r="AG129" s="82"/>
      <c r="AH129" s="29"/>
      <c r="AI129" s="29"/>
    </row>
    <row r="130" spans="1:35" ht="38.25">
      <c r="A130" s="29">
        <f>Q130*4+T130</f>
        <v>6.1000000000000005</v>
      </c>
      <c r="B130" s="29"/>
      <c r="C130" s="29"/>
      <c r="D130" s="29"/>
      <c r="E130" s="156"/>
      <c r="F130" s="156"/>
      <c r="G130" s="156"/>
      <c r="H130" s="156"/>
      <c r="I130" s="156"/>
      <c r="J130" s="156"/>
      <c r="K130" s="156"/>
      <c r="L130" s="29"/>
      <c r="M130" s="29"/>
      <c r="N130" s="29"/>
      <c r="O130" s="82"/>
      <c r="P130" s="64" t="s">
        <v>266</v>
      </c>
      <c r="Q130" s="62">
        <v>1.1000000000000001</v>
      </c>
      <c r="R130" s="109"/>
      <c r="S130" s="64" t="s">
        <v>275</v>
      </c>
      <c r="T130" s="29">
        <v>1.7</v>
      </c>
      <c r="U130" s="29"/>
      <c r="V130" s="128"/>
      <c r="W130" s="29"/>
      <c r="X130" s="29"/>
      <c r="Y130" s="29"/>
      <c r="Z130" s="62"/>
      <c r="AA130" s="109"/>
      <c r="AB130" s="66"/>
      <c r="AC130" s="29"/>
      <c r="AD130" s="82"/>
      <c r="AE130" s="29"/>
      <c r="AF130" s="29"/>
      <c r="AG130" s="29"/>
      <c r="AH130" s="29"/>
      <c r="AI130" s="29"/>
    </row>
    <row r="131" spans="1:35" ht="55.5" customHeight="1">
      <c r="A131" s="29">
        <f>Q131*45</f>
        <v>139.5</v>
      </c>
      <c r="B131" s="29"/>
      <c r="C131" s="29"/>
      <c r="D131" s="29"/>
      <c r="E131" s="156"/>
      <c r="F131" s="156"/>
      <c r="G131" s="156"/>
      <c r="H131" s="156"/>
      <c r="I131" s="156"/>
      <c r="J131" s="156"/>
      <c r="K131" s="156"/>
      <c r="L131" s="29"/>
      <c r="M131" s="29"/>
      <c r="N131" s="29"/>
      <c r="O131" s="29"/>
      <c r="P131" s="64" t="s">
        <v>267</v>
      </c>
      <c r="Q131" s="29">
        <v>3.1</v>
      </c>
      <c r="R131" s="109"/>
      <c r="S131" s="67" t="s">
        <v>276</v>
      </c>
      <c r="T131" s="29">
        <v>85</v>
      </c>
      <c r="U131" s="29"/>
      <c r="V131" s="128"/>
      <c r="W131" s="29"/>
      <c r="X131" s="29"/>
      <c r="Y131" s="29"/>
      <c r="Z131" s="29"/>
      <c r="AA131" s="82"/>
      <c r="AB131" s="29"/>
      <c r="AC131" s="29"/>
      <c r="AD131" s="29"/>
      <c r="AE131" s="29"/>
      <c r="AF131" s="29"/>
      <c r="AG131" s="29"/>
      <c r="AH131" s="29"/>
      <c r="AI131" s="29"/>
    </row>
    <row r="132" spans="1:35" ht="55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156"/>
      <c r="L132" s="29"/>
      <c r="M132" s="29"/>
      <c r="N132" s="62"/>
      <c r="O132" s="29"/>
      <c r="P132" s="67" t="s">
        <v>268</v>
      </c>
      <c r="Q132" s="62">
        <v>30</v>
      </c>
      <c r="R132" s="109"/>
      <c r="S132" s="67"/>
      <c r="T132" s="62"/>
      <c r="U132" s="29"/>
      <c r="V132" s="128"/>
      <c r="W132" s="29"/>
      <c r="X132" s="29"/>
      <c r="Y132" s="29"/>
      <c r="Z132" s="29"/>
      <c r="AA132" s="82"/>
      <c r="AB132" s="66"/>
      <c r="AC132" s="62"/>
      <c r="AD132" s="29"/>
      <c r="AE132" s="66"/>
      <c r="AF132" s="62"/>
      <c r="AG132" s="29"/>
      <c r="AH132" s="66"/>
      <c r="AI132" s="29"/>
    </row>
    <row r="133" spans="1:35" ht="55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156"/>
      <c r="L133" s="29"/>
      <c r="M133" s="29"/>
      <c r="N133" s="62"/>
      <c r="O133" s="29"/>
      <c r="P133" s="67" t="s">
        <v>269</v>
      </c>
      <c r="Q133" s="62">
        <v>4.5</v>
      </c>
      <c r="R133" s="109"/>
      <c r="S133" s="67"/>
      <c r="T133" s="62"/>
      <c r="U133" s="29"/>
      <c r="V133" s="128"/>
      <c r="W133" s="29"/>
      <c r="X133" s="29"/>
      <c r="Y133" s="29"/>
      <c r="Z133" s="29"/>
      <c r="AA133" s="82"/>
      <c r="AB133" s="66"/>
      <c r="AC133" s="62"/>
      <c r="AD133" s="29"/>
      <c r="AE133" s="66"/>
      <c r="AF133" s="62"/>
      <c r="AG133" s="29"/>
      <c r="AH133" s="66"/>
      <c r="AI133" s="29"/>
    </row>
    <row r="134" spans="1:35" ht="55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156"/>
      <c r="L134" s="29"/>
      <c r="M134" s="29"/>
      <c r="N134" s="62"/>
      <c r="O134" s="29"/>
      <c r="P134" s="67" t="s">
        <v>270</v>
      </c>
      <c r="Q134" s="62">
        <v>5.5</v>
      </c>
      <c r="R134" s="109"/>
      <c r="S134" s="67"/>
      <c r="T134" s="62"/>
      <c r="U134" s="29"/>
      <c r="V134" s="128"/>
      <c r="W134" s="29"/>
      <c r="X134" s="29"/>
      <c r="Y134" s="29"/>
      <c r="Z134" s="29"/>
      <c r="AA134" s="82"/>
      <c r="AB134" s="66"/>
      <c r="AC134" s="62"/>
      <c r="AD134" s="29"/>
      <c r="AE134" s="66"/>
      <c r="AF134" s="62"/>
      <c r="AG134" s="29"/>
      <c r="AH134" s="66"/>
      <c r="AI134" s="29"/>
    </row>
    <row r="135" spans="1:35" ht="55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156"/>
      <c r="L135" s="29"/>
      <c r="M135" s="29"/>
      <c r="N135" s="62"/>
      <c r="O135" s="29"/>
      <c r="P135" s="67" t="s">
        <v>271</v>
      </c>
      <c r="Q135" s="62">
        <v>49</v>
      </c>
      <c r="R135" s="109"/>
      <c r="S135" s="66"/>
      <c r="T135" s="62"/>
      <c r="U135" s="29"/>
      <c r="V135" s="128"/>
      <c r="W135" s="29"/>
      <c r="X135" s="29"/>
      <c r="Y135" s="29"/>
      <c r="Z135" s="29"/>
      <c r="AA135" s="82"/>
      <c r="AB135" s="66"/>
      <c r="AC135" s="62"/>
      <c r="AD135" s="29"/>
      <c r="AE135" s="66"/>
      <c r="AF135" s="62"/>
      <c r="AG135" s="29"/>
      <c r="AH135" s="66"/>
      <c r="AI135" s="29"/>
    </row>
    <row r="136" spans="1:35" ht="55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156"/>
      <c r="L136" s="29"/>
      <c r="M136" s="29"/>
      <c r="N136" s="62"/>
      <c r="O136" s="29"/>
      <c r="P136" s="67" t="s">
        <v>272</v>
      </c>
      <c r="Q136" s="62">
        <v>0.4</v>
      </c>
      <c r="R136" s="109"/>
      <c r="S136" s="66"/>
      <c r="T136" s="62"/>
      <c r="U136" s="29"/>
      <c r="V136" s="128"/>
      <c r="W136" s="29"/>
      <c r="X136" s="29"/>
      <c r="Y136" s="29"/>
      <c r="Z136" s="29"/>
      <c r="AA136" s="82"/>
      <c r="AB136" s="66"/>
      <c r="AC136" s="62"/>
      <c r="AD136" s="29"/>
      <c r="AE136" s="66"/>
      <c r="AF136" s="62"/>
      <c r="AG136" s="29"/>
      <c r="AH136" s="66"/>
      <c r="AI136" s="29"/>
    </row>
    <row r="137" spans="1:35" ht="93.75" customHeight="1">
      <c r="A137" s="29"/>
      <c r="B137" s="29"/>
      <c r="C137" s="29"/>
      <c r="D137" s="29"/>
      <c r="E137" s="29">
        <v>2475</v>
      </c>
      <c r="F137" s="29"/>
      <c r="G137" s="29">
        <v>25</v>
      </c>
      <c r="H137" s="29"/>
      <c r="I137" s="29"/>
      <c r="J137" s="29"/>
      <c r="K137" s="81" t="s">
        <v>85</v>
      </c>
      <c r="L137" s="135"/>
      <c r="M137" s="80"/>
      <c r="N137" s="89"/>
      <c r="O137" s="80"/>
      <c r="P137" s="136"/>
      <c r="Q137" s="62"/>
      <c r="R137" s="109"/>
      <c r="S137" s="66"/>
      <c r="T137" s="62"/>
      <c r="U137" s="29"/>
      <c r="V137" s="128"/>
      <c r="W137" s="29"/>
      <c r="X137" s="29"/>
      <c r="Y137" s="29"/>
      <c r="Z137" s="29"/>
      <c r="AA137" s="82"/>
      <c r="AB137" s="66"/>
      <c r="AC137" s="62"/>
      <c r="AD137" s="29"/>
      <c r="AE137" s="29" t="s">
        <v>278</v>
      </c>
      <c r="AF137" s="62">
        <v>2500</v>
      </c>
      <c r="AG137" s="29"/>
      <c r="AH137" s="66"/>
      <c r="AI137" s="29"/>
    </row>
    <row r="138" spans="1:35" ht="96.75" customHeight="1">
      <c r="A138" s="29"/>
      <c r="B138" s="29"/>
      <c r="C138" s="29"/>
      <c r="D138" s="29"/>
      <c r="E138" s="29">
        <v>2470.0500000000002</v>
      </c>
      <c r="F138" s="29"/>
      <c r="G138" s="29">
        <v>24.95</v>
      </c>
      <c r="H138" s="29"/>
      <c r="I138" s="29"/>
      <c r="J138" s="29"/>
      <c r="K138" s="155" t="s">
        <v>331</v>
      </c>
      <c r="L138" s="113"/>
      <c r="M138" s="29"/>
      <c r="N138" s="29"/>
      <c r="O138" s="29"/>
      <c r="P138" s="64" t="s">
        <v>279</v>
      </c>
      <c r="Q138" s="62">
        <v>72</v>
      </c>
      <c r="R138" s="109"/>
      <c r="S138" s="66"/>
      <c r="T138" s="62"/>
      <c r="U138" s="29"/>
      <c r="V138" s="128"/>
      <c r="W138" s="29"/>
      <c r="X138" s="29"/>
      <c r="Y138" s="29"/>
      <c r="Z138" s="29"/>
      <c r="AA138" s="82"/>
      <c r="AB138" s="66"/>
      <c r="AC138" s="62"/>
      <c r="AD138" s="29"/>
      <c r="AE138" s="66"/>
      <c r="AF138" s="62"/>
      <c r="AG138" s="29"/>
      <c r="AH138" s="66"/>
      <c r="AI138" s="29"/>
    </row>
    <row r="139" spans="1:35" ht="55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156"/>
      <c r="L139" s="113"/>
      <c r="M139" s="29"/>
      <c r="N139" s="29"/>
      <c r="O139" s="29"/>
      <c r="P139" s="64" t="s">
        <v>280</v>
      </c>
      <c r="Q139" s="62">
        <v>55</v>
      </c>
      <c r="R139" s="109"/>
      <c r="S139" s="66"/>
      <c r="T139" s="62"/>
      <c r="U139" s="29"/>
      <c r="V139" s="128"/>
      <c r="W139" s="29"/>
      <c r="X139" s="29"/>
      <c r="Y139" s="29"/>
      <c r="Z139" s="29"/>
      <c r="AA139" s="82"/>
      <c r="AB139" s="66"/>
      <c r="AC139" s="62"/>
      <c r="AD139" s="29"/>
      <c r="AE139" s="66"/>
      <c r="AF139" s="62"/>
      <c r="AG139" s="29"/>
      <c r="AH139" s="66"/>
      <c r="AI139" s="29"/>
    </row>
    <row r="140" spans="1:35" ht="86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156"/>
      <c r="L140" s="113"/>
      <c r="M140" s="29"/>
      <c r="N140" s="29"/>
      <c r="O140" s="29"/>
      <c r="P140" s="68" t="s">
        <v>281</v>
      </c>
      <c r="Q140" s="62">
        <v>35</v>
      </c>
      <c r="R140" s="109"/>
      <c r="S140" s="66"/>
      <c r="T140" s="62"/>
      <c r="U140" s="29"/>
      <c r="V140" s="128"/>
      <c r="W140" s="29"/>
      <c r="X140" s="29"/>
      <c r="Y140" s="29"/>
      <c r="Z140" s="29"/>
      <c r="AA140" s="82"/>
      <c r="AB140" s="66"/>
      <c r="AC140" s="62"/>
      <c r="AD140" s="29"/>
      <c r="AE140" s="66"/>
      <c r="AF140" s="62"/>
      <c r="AG140" s="29"/>
      <c r="AH140" s="66"/>
      <c r="AI140" s="29"/>
    </row>
    <row r="141" spans="1:35" ht="87" customHeight="1">
      <c r="A141" s="29"/>
      <c r="B141" s="29"/>
      <c r="C141" s="29"/>
      <c r="D141" s="29"/>
      <c r="E141" s="80"/>
      <c r="F141" s="80"/>
      <c r="G141" s="80"/>
      <c r="H141" s="80"/>
      <c r="I141" s="80"/>
      <c r="J141" s="80"/>
      <c r="K141" s="156"/>
      <c r="L141" s="113"/>
      <c r="M141" s="29"/>
      <c r="N141" s="62"/>
      <c r="O141" s="29"/>
      <c r="P141" s="67" t="s">
        <v>282</v>
      </c>
      <c r="Q141" s="62">
        <v>5.5</v>
      </c>
      <c r="R141" s="109"/>
      <c r="S141" s="66"/>
      <c r="T141" s="62"/>
      <c r="U141" s="29"/>
      <c r="V141" s="128"/>
      <c r="W141" s="29"/>
      <c r="X141" s="29"/>
      <c r="Y141" s="29"/>
      <c r="Z141" s="29"/>
      <c r="AA141" s="82"/>
      <c r="AB141" s="66"/>
      <c r="AC141" s="62"/>
      <c r="AD141" s="29"/>
      <c r="AE141" s="66"/>
      <c r="AF141" s="62"/>
      <c r="AG141" s="29"/>
      <c r="AH141" s="66"/>
      <c r="AI141" s="29"/>
    </row>
    <row r="142" spans="1:35" ht="96.75" customHeight="1">
      <c r="A142" s="29"/>
      <c r="B142" s="29"/>
      <c r="C142" s="29"/>
      <c r="D142" s="29"/>
      <c r="E142" s="80"/>
      <c r="F142" s="80"/>
      <c r="G142" s="80"/>
      <c r="H142" s="80"/>
      <c r="I142" s="80"/>
      <c r="J142" s="80"/>
      <c r="K142" s="156"/>
      <c r="L142" s="113"/>
      <c r="M142" s="29"/>
      <c r="N142" s="62"/>
      <c r="O142" s="29"/>
      <c r="P142" s="67" t="s">
        <v>283</v>
      </c>
      <c r="Q142" s="62">
        <v>29.1</v>
      </c>
      <c r="R142" s="109"/>
      <c r="S142" s="66"/>
      <c r="T142" s="62"/>
      <c r="U142" s="29"/>
      <c r="V142" s="128"/>
      <c r="W142" s="29"/>
      <c r="X142" s="29"/>
      <c r="Y142" s="29"/>
      <c r="Z142" s="29"/>
      <c r="AA142" s="82"/>
      <c r="AB142" s="66"/>
      <c r="AC142" s="62"/>
      <c r="AD142" s="29"/>
      <c r="AE142" s="66"/>
      <c r="AF142" s="62"/>
      <c r="AG142" s="29"/>
      <c r="AH142" s="66"/>
      <c r="AI142" s="29"/>
    </row>
    <row r="143" spans="1:35" ht="55.5" customHeight="1">
      <c r="A143" s="29"/>
      <c r="B143" s="29"/>
      <c r="C143" s="29"/>
      <c r="D143" s="29"/>
      <c r="E143" s="80"/>
      <c r="F143" s="80"/>
      <c r="G143" s="80"/>
      <c r="H143" s="80"/>
      <c r="I143" s="80"/>
      <c r="J143" s="80"/>
      <c r="K143" s="159"/>
      <c r="L143" s="113"/>
      <c r="M143" s="29"/>
      <c r="N143" s="62"/>
      <c r="O143" s="29"/>
      <c r="P143" s="67" t="s">
        <v>284</v>
      </c>
      <c r="Q143" s="62">
        <v>20.8</v>
      </c>
      <c r="R143" s="109"/>
      <c r="S143" s="66"/>
      <c r="T143" s="62"/>
      <c r="U143" s="29"/>
      <c r="V143" s="128"/>
      <c r="W143" s="29"/>
      <c r="X143" s="29"/>
      <c r="Y143" s="29"/>
      <c r="Z143" s="29"/>
      <c r="AA143" s="82"/>
      <c r="AB143" s="66"/>
      <c r="AC143" s="62"/>
      <c r="AD143" s="29"/>
      <c r="AE143" s="66"/>
      <c r="AF143" s="62"/>
      <c r="AG143" s="29"/>
      <c r="AH143" s="66"/>
      <c r="AI143" s="29"/>
    </row>
    <row r="144" spans="1:35" ht="78.75" customHeight="1">
      <c r="A144" s="29"/>
      <c r="B144" s="29"/>
      <c r="C144" s="29"/>
      <c r="D144" s="29"/>
      <c r="E144" s="80">
        <v>584.39700000000005</v>
      </c>
      <c r="F144" s="80"/>
      <c r="G144" s="80">
        <v>5.9029999999999996</v>
      </c>
      <c r="H144" s="80"/>
      <c r="I144" s="80"/>
      <c r="J144" s="80"/>
      <c r="K144" s="155" t="s">
        <v>295</v>
      </c>
      <c r="L144" s="113"/>
      <c r="M144" s="29"/>
      <c r="N144" s="62"/>
      <c r="O144" s="29"/>
      <c r="P144" s="67" t="s">
        <v>296</v>
      </c>
      <c r="Q144" s="62">
        <v>50</v>
      </c>
      <c r="R144" s="109"/>
      <c r="S144" s="66"/>
      <c r="T144" s="62"/>
      <c r="U144" s="29"/>
      <c r="V144" s="128"/>
      <c r="W144" s="29"/>
      <c r="X144" s="29"/>
      <c r="Y144" s="29"/>
      <c r="Z144" s="29"/>
      <c r="AA144" s="82"/>
      <c r="AB144" s="66"/>
      <c r="AC144" s="62"/>
      <c r="AD144" s="29"/>
      <c r="AE144" s="66"/>
      <c r="AF144" s="62"/>
      <c r="AG144" s="29"/>
      <c r="AH144" s="66"/>
      <c r="AI144" s="29"/>
    </row>
    <row r="145" spans="1:35" ht="55.5" customHeight="1">
      <c r="A145" s="29"/>
      <c r="B145" s="29"/>
      <c r="C145" s="29"/>
      <c r="D145" s="29"/>
      <c r="E145" s="80"/>
      <c r="F145" s="80"/>
      <c r="G145" s="80"/>
      <c r="H145" s="80"/>
      <c r="I145" s="80"/>
      <c r="J145" s="80"/>
      <c r="K145" s="180"/>
      <c r="L145" s="113"/>
      <c r="M145" s="29"/>
      <c r="N145" s="62"/>
      <c r="O145" s="29"/>
      <c r="P145" s="67" t="s">
        <v>297</v>
      </c>
      <c r="Q145" s="62">
        <v>30</v>
      </c>
      <c r="R145" s="109"/>
      <c r="S145" s="66"/>
      <c r="T145" s="62"/>
      <c r="U145" s="29"/>
      <c r="V145" s="128"/>
      <c r="W145" s="29"/>
      <c r="X145" s="29"/>
      <c r="Y145" s="29"/>
      <c r="Z145" s="29"/>
      <c r="AA145" s="82"/>
      <c r="AB145" s="66"/>
      <c r="AC145" s="62"/>
      <c r="AD145" s="29"/>
      <c r="AE145" s="66"/>
      <c r="AF145" s="62"/>
      <c r="AG145" s="29"/>
      <c r="AH145" s="66"/>
      <c r="AI145" s="29"/>
    </row>
    <row r="146" spans="1:35" ht="99" customHeight="1">
      <c r="A146" s="29"/>
      <c r="B146" s="29"/>
      <c r="C146" s="29"/>
      <c r="D146" s="29"/>
      <c r="E146" s="80"/>
      <c r="F146" s="80"/>
      <c r="G146" s="80"/>
      <c r="H146" s="80"/>
      <c r="I146" s="80"/>
      <c r="J146" s="80"/>
      <c r="K146" s="180"/>
      <c r="L146" s="113"/>
      <c r="M146" s="29"/>
      <c r="N146" s="62"/>
      <c r="O146" s="29"/>
      <c r="P146" s="68" t="s">
        <v>298</v>
      </c>
      <c r="Q146" s="137">
        <v>1.5</v>
      </c>
      <c r="R146" s="109"/>
      <c r="S146" s="66"/>
      <c r="T146" s="62"/>
      <c r="U146" s="29"/>
      <c r="V146" s="128"/>
      <c r="W146" s="29"/>
      <c r="X146" s="29"/>
      <c r="Y146" s="29"/>
      <c r="Z146" s="29"/>
      <c r="AA146" s="82"/>
      <c r="AB146" s="66"/>
      <c r="AC146" s="62"/>
      <c r="AD146" s="29"/>
      <c r="AE146" s="66"/>
      <c r="AF146" s="62"/>
      <c r="AG146" s="29"/>
      <c r="AH146" s="66"/>
      <c r="AI146" s="29"/>
    </row>
    <row r="147" spans="1:35" ht="99" customHeight="1">
      <c r="A147" s="29"/>
      <c r="B147" s="29"/>
      <c r="C147" s="29"/>
      <c r="D147" s="29"/>
      <c r="E147" s="80"/>
      <c r="F147" s="80"/>
      <c r="G147" s="80"/>
      <c r="H147" s="80"/>
      <c r="I147" s="80"/>
      <c r="J147" s="80"/>
      <c r="K147" s="180"/>
      <c r="L147" s="113"/>
      <c r="M147" s="29"/>
      <c r="N147" s="62"/>
      <c r="O147" s="29"/>
      <c r="P147" s="133" t="s">
        <v>299</v>
      </c>
      <c r="Q147" s="138">
        <v>25</v>
      </c>
      <c r="R147" s="109"/>
      <c r="S147" s="66"/>
      <c r="T147" s="62"/>
      <c r="U147" s="29"/>
      <c r="V147" s="128"/>
      <c r="W147" s="29"/>
      <c r="X147" s="29"/>
      <c r="Y147" s="29"/>
      <c r="Z147" s="29"/>
      <c r="AA147" s="82"/>
      <c r="AB147" s="66"/>
      <c r="AC147" s="62"/>
      <c r="AD147" s="29"/>
      <c r="AE147" s="66"/>
      <c r="AF147" s="62"/>
      <c r="AG147" s="29"/>
      <c r="AH147" s="66"/>
      <c r="AI147" s="29"/>
    </row>
    <row r="148" spans="1:35" ht="99" customHeight="1">
      <c r="A148" s="29"/>
      <c r="B148" s="29"/>
      <c r="C148" s="29"/>
      <c r="D148" s="29"/>
      <c r="E148" s="80"/>
      <c r="F148" s="80"/>
      <c r="G148" s="80"/>
      <c r="H148" s="80"/>
      <c r="I148" s="80"/>
      <c r="J148" s="80"/>
      <c r="K148" s="180"/>
      <c r="L148" s="113"/>
      <c r="M148" s="29"/>
      <c r="N148" s="62"/>
      <c r="O148" s="29"/>
      <c r="P148" s="133" t="s">
        <v>300</v>
      </c>
      <c r="Q148" s="138">
        <v>4.1500000000000004</v>
      </c>
      <c r="R148" s="109"/>
      <c r="S148" s="66"/>
      <c r="T148" s="62"/>
      <c r="U148" s="29"/>
      <c r="V148" s="128"/>
      <c r="W148" s="29"/>
      <c r="X148" s="29"/>
      <c r="Y148" s="29"/>
      <c r="Z148" s="29"/>
      <c r="AA148" s="82"/>
      <c r="AB148" s="66"/>
      <c r="AC148" s="62"/>
      <c r="AD148" s="29"/>
      <c r="AE148" s="66"/>
      <c r="AF148" s="62"/>
      <c r="AG148" s="29"/>
      <c r="AH148" s="66"/>
      <c r="AI148" s="29"/>
    </row>
    <row r="149" spans="1:35" ht="43.5" customHeight="1">
      <c r="A149" s="29"/>
      <c r="B149" s="29"/>
      <c r="C149" s="29"/>
      <c r="D149" s="29"/>
      <c r="E149" s="80"/>
      <c r="F149" s="80"/>
      <c r="G149" s="80"/>
      <c r="H149" s="80"/>
      <c r="I149" s="80"/>
      <c r="J149" s="80"/>
      <c r="K149" s="180"/>
      <c r="L149" s="113"/>
      <c r="M149" s="29"/>
      <c r="N149" s="62"/>
      <c r="O149" s="29"/>
      <c r="P149" s="133" t="s">
        <v>301</v>
      </c>
      <c r="Q149" s="138">
        <v>200</v>
      </c>
      <c r="R149" s="109"/>
      <c r="S149" s="66"/>
      <c r="T149" s="62"/>
      <c r="U149" s="29"/>
      <c r="V149" s="128"/>
      <c r="W149" s="29"/>
      <c r="X149" s="29"/>
      <c r="Y149" s="29"/>
      <c r="Z149" s="29"/>
      <c r="AA149" s="82"/>
      <c r="AB149" s="66"/>
      <c r="AC149" s="62"/>
      <c r="AD149" s="29"/>
      <c r="AE149" s="66"/>
      <c r="AF149" s="62"/>
      <c r="AG149" s="29"/>
      <c r="AH149" s="66"/>
      <c r="AI149" s="29"/>
    </row>
    <row r="150" spans="1:35" ht="39.75" customHeight="1">
      <c r="A150" s="29"/>
      <c r="B150" s="29"/>
      <c r="C150" s="29"/>
      <c r="D150" s="29"/>
      <c r="E150" s="80"/>
      <c r="F150" s="80"/>
      <c r="G150" s="80"/>
      <c r="H150" s="80"/>
      <c r="I150" s="80"/>
      <c r="J150" s="80"/>
      <c r="K150" s="181"/>
      <c r="L150" s="113"/>
      <c r="M150" s="29"/>
      <c r="N150" s="62"/>
      <c r="O150" s="29"/>
      <c r="P150" s="133" t="s">
        <v>302</v>
      </c>
      <c r="Q150" s="138">
        <v>1.5</v>
      </c>
      <c r="R150" s="109"/>
      <c r="S150" s="66"/>
      <c r="T150" s="62"/>
      <c r="U150" s="29"/>
      <c r="V150" s="128"/>
      <c r="W150" s="29"/>
      <c r="X150" s="29"/>
      <c r="Y150" s="29"/>
      <c r="Z150" s="29"/>
      <c r="AA150" s="82"/>
      <c r="AB150" s="66"/>
      <c r="AC150" s="62"/>
      <c r="AD150" s="29"/>
      <c r="AE150" s="66"/>
      <c r="AF150" s="62"/>
      <c r="AG150" s="29"/>
      <c r="AH150" s="66"/>
      <c r="AI150" s="29"/>
    </row>
    <row r="151" spans="1:35" ht="111" customHeight="1">
      <c r="A151" s="29"/>
      <c r="B151" s="29"/>
      <c r="C151" s="29"/>
      <c r="D151" s="29"/>
      <c r="E151" s="80">
        <v>1148.4000000000001</v>
      </c>
      <c r="F151" s="80"/>
      <c r="G151" s="80">
        <v>11.6</v>
      </c>
      <c r="H151" s="80"/>
      <c r="I151" s="80"/>
      <c r="J151" s="80"/>
      <c r="K151" s="80" t="s">
        <v>86</v>
      </c>
      <c r="L151" s="113"/>
      <c r="M151" s="29"/>
      <c r="N151" s="62"/>
      <c r="O151" s="29"/>
      <c r="P151" s="133"/>
      <c r="Q151" s="138"/>
      <c r="R151" s="109"/>
      <c r="S151" s="67" t="s">
        <v>309</v>
      </c>
      <c r="T151" s="62">
        <v>580</v>
      </c>
      <c r="U151" s="29"/>
      <c r="V151" s="128"/>
      <c r="W151" s="29"/>
      <c r="X151" s="29"/>
      <c r="Y151" s="29"/>
      <c r="Z151" s="29"/>
      <c r="AA151" s="82"/>
      <c r="AB151" s="66"/>
      <c r="AC151" s="62"/>
      <c r="AD151" s="29"/>
      <c r="AE151" s="66"/>
      <c r="AF151" s="62"/>
      <c r="AG151" s="29"/>
      <c r="AH151" s="66"/>
      <c r="AI151" s="29"/>
    </row>
    <row r="152" spans="1:35" ht="144.75" customHeight="1">
      <c r="A152" s="29"/>
      <c r="B152" s="29"/>
      <c r="C152" s="29"/>
      <c r="D152" s="29"/>
      <c r="E152" s="29">
        <v>693</v>
      </c>
      <c r="F152" s="29"/>
      <c r="G152" s="29">
        <v>7</v>
      </c>
      <c r="H152" s="29"/>
      <c r="I152" s="29"/>
      <c r="J152" s="29"/>
      <c r="K152" s="179" t="s">
        <v>310</v>
      </c>
      <c r="L152" s="113"/>
      <c r="M152" s="29" t="s">
        <v>320</v>
      </c>
      <c r="N152" s="62">
        <v>60</v>
      </c>
      <c r="O152" s="29"/>
      <c r="P152" s="133" t="s">
        <v>311</v>
      </c>
      <c r="Q152" s="138">
        <v>37</v>
      </c>
      <c r="R152" s="109"/>
      <c r="S152" s="66"/>
      <c r="T152" s="62"/>
      <c r="U152" s="29"/>
      <c r="V152" s="139" t="s">
        <v>319</v>
      </c>
      <c r="W152" s="29">
        <v>31.4</v>
      </c>
      <c r="X152" s="29"/>
      <c r="Y152" s="29"/>
      <c r="Z152" s="29"/>
      <c r="AA152" s="82"/>
      <c r="AB152" s="66"/>
      <c r="AC152" s="62"/>
      <c r="AD152" s="29"/>
      <c r="AE152" s="66"/>
      <c r="AF152" s="62"/>
      <c r="AG152" s="29"/>
      <c r="AH152" s="66"/>
      <c r="AI152" s="29"/>
    </row>
    <row r="153" spans="1:35" ht="79.5" customHeight="1">
      <c r="A153" s="29"/>
      <c r="B153" s="29"/>
      <c r="C153" s="29"/>
      <c r="D153" s="29"/>
      <c r="E153" s="80"/>
      <c r="F153" s="80"/>
      <c r="G153" s="80"/>
      <c r="H153" s="80"/>
      <c r="I153" s="80"/>
      <c r="J153" s="80"/>
      <c r="K153" s="171"/>
      <c r="L153" s="113"/>
      <c r="M153" s="29"/>
      <c r="N153" s="62"/>
      <c r="O153" s="29"/>
      <c r="P153" s="133" t="s">
        <v>312</v>
      </c>
      <c r="Q153" s="138">
        <v>10.9</v>
      </c>
      <c r="R153" s="109"/>
      <c r="S153" s="66"/>
      <c r="T153" s="62"/>
      <c r="U153" s="29"/>
      <c r="V153" s="128"/>
      <c r="W153" s="29"/>
      <c r="X153" s="29"/>
      <c r="Y153" s="29"/>
      <c r="Z153" s="29"/>
      <c r="AA153" s="82"/>
      <c r="AB153" s="66"/>
      <c r="AC153" s="62"/>
      <c r="AD153" s="29"/>
      <c r="AE153" s="66"/>
      <c r="AF153" s="62"/>
      <c r="AG153" s="29"/>
      <c r="AH153" s="66"/>
      <c r="AI153" s="29"/>
    </row>
    <row r="154" spans="1:35" ht="79.5" customHeight="1">
      <c r="A154" s="29"/>
      <c r="B154" s="29"/>
      <c r="C154" s="29"/>
      <c r="D154" s="29"/>
      <c r="E154" s="80"/>
      <c r="F154" s="80"/>
      <c r="G154" s="80"/>
      <c r="H154" s="80"/>
      <c r="I154" s="80"/>
      <c r="J154" s="80"/>
      <c r="K154" s="171"/>
      <c r="L154" s="113"/>
      <c r="M154" s="29"/>
      <c r="N154" s="62"/>
      <c r="O154" s="29"/>
      <c r="P154" s="133" t="s">
        <v>313</v>
      </c>
      <c r="Q154" s="138">
        <v>15.9</v>
      </c>
      <c r="R154" s="109"/>
      <c r="S154" s="66"/>
      <c r="T154" s="62"/>
      <c r="U154" s="29"/>
      <c r="V154" s="128"/>
      <c r="W154" s="29"/>
      <c r="X154" s="29"/>
      <c r="Y154" s="29"/>
      <c r="Z154" s="29"/>
      <c r="AA154" s="82"/>
      <c r="AB154" s="66"/>
      <c r="AC154" s="62"/>
      <c r="AD154" s="29"/>
      <c r="AE154" s="66"/>
      <c r="AF154" s="62"/>
      <c r="AG154" s="29"/>
      <c r="AH154" s="66"/>
      <c r="AI154" s="29"/>
    </row>
    <row r="155" spans="1:35" ht="79.5" customHeight="1">
      <c r="A155" s="29"/>
      <c r="B155" s="29"/>
      <c r="C155" s="29"/>
      <c r="D155" s="29"/>
      <c r="E155" s="80"/>
      <c r="F155" s="80"/>
      <c r="G155" s="80"/>
      <c r="H155" s="80"/>
      <c r="I155" s="80"/>
      <c r="J155" s="80"/>
      <c r="K155" s="171"/>
      <c r="L155" s="113"/>
      <c r="M155" s="29"/>
      <c r="N155" s="62"/>
      <c r="O155" s="29"/>
      <c r="P155" s="133" t="s">
        <v>314</v>
      </c>
      <c r="Q155" s="138">
        <v>4</v>
      </c>
      <c r="R155" s="109"/>
      <c r="S155" s="66"/>
      <c r="T155" s="62"/>
      <c r="U155" s="29"/>
      <c r="V155" s="128"/>
      <c r="W155" s="29"/>
      <c r="X155" s="29"/>
      <c r="Y155" s="29"/>
      <c r="Z155" s="29"/>
      <c r="AA155" s="82"/>
      <c r="AB155" s="66"/>
      <c r="AC155" s="62"/>
      <c r="AD155" s="29"/>
      <c r="AE155" s="66"/>
      <c r="AF155" s="62"/>
      <c r="AG155" s="29"/>
      <c r="AH155" s="66"/>
      <c r="AI155" s="29"/>
    </row>
    <row r="156" spans="1:35" ht="79.5" customHeight="1">
      <c r="A156" s="29"/>
      <c r="B156" s="29"/>
      <c r="C156" s="29"/>
      <c r="D156" s="29"/>
      <c r="E156" s="80"/>
      <c r="F156" s="80"/>
      <c r="G156" s="80"/>
      <c r="H156" s="80"/>
      <c r="I156" s="80"/>
      <c r="J156" s="80"/>
      <c r="K156" s="171"/>
      <c r="L156" s="113"/>
      <c r="M156" s="29"/>
      <c r="N156" s="62"/>
      <c r="O156" s="29"/>
      <c r="P156" s="133" t="s">
        <v>315</v>
      </c>
      <c r="Q156" s="138">
        <v>7</v>
      </c>
      <c r="R156" s="109"/>
      <c r="S156" s="66"/>
      <c r="T156" s="62"/>
      <c r="U156" s="29"/>
      <c r="V156" s="128"/>
      <c r="W156" s="29"/>
      <c r="X156" s="29"/>
      <c r="Y156" s="29"/>
      <c r="Z156" s="29"/>
      <c r="AA156" s="82"/>
      <c r="AB156" s="66"/>
      <c r="AC156" s="62"/>
      <c r="AD156" s="29"/>
      <c r="AE156" s="66"/>
      <c r="AF156" s="62"/>
      <c r="AG156" s="29"/>
      <c r="AH156" s="66"/>
      <c r="AI156" s="29"/>
    </row>
    <row r="157" spans="1:35" ht="79.5" customHeight="1">
      <c r="A157" s="29"/>
      <c r="B157" s="29"/>
      <c r="C157" s="29"/>
      <c r="D157" s="29"/>
      <c r="E157" s="80"/>
      <c r="F157" s="80"/>
      <c r="G157" s="80"/>
      <c r="H157" s="80"/>
      <c r="I157" s="80"/>
      <c r="J157" s="80"/>
      <c r="K157" s="171"/>
      <c r="L157" s="113"/>
      <c r="M157" s="29"/>
      <c r="N157" s="62"/>
      <c r="O157" s="29"/>
      <c r="P157" s="133" t="s">
        <v>316</v>
      </c>
      <c r="Q157" s="138">
        <v>0.69</v>
      </c>
      <c r="R157" s="109"/>
      <c r="S157" s="66"/>
      <c r="T157" s="62"/>
      <c r="U157" s="29"/>
      <c r="V157" s="128"/>
      <c r="W157" s="29"/>
      <c r="X157" s="29"/>
      <c r="Y157" s="29"/>
      <c r="Z157" s="29"/>
      <c r="AA157" s="82"/>
      <c r="AB157" s="66"/>
      <c r="AC157" s="62"/>
      <c r="AD157" s="29"/>
      <c r="AE157" s="66"/>
      <c r="AF157" s="62"/>
      <c r="AG157" s="29"/>
      <c r="AH157" s="66"/>
      <c r="AI157" s="29"/>
    </row>
    <row r="158" spans="1:35" ht="79.5" customHeight="1">
      <c r="A158" s="29"/>
      <c r="B158" s="29"/>
      <c r="C158" s="29"/>
      <c r="D158" s="29"/>
      <c r="E158" s="80"/>
      <c r="F158" s="80"/>
      <c r="G158" s="80"/>
      <c r="H158" s="80"/>
      <c r="I158" s="80"/>
      <c r="J158" s="80"/>
      <c r="K158" s="171"/>
      <c r="L158" s="113"/>
      <c r="M158" s="29"/>
      <c r="N158" s="62"/>
      <c r="O158" s="29"/>
      <c r="P158" s="133" t="s">
        <v>317</v>
      </c>
      <c r="Q158" s="138">
        <v>1.9</v>
      </c>
      <c r="R158" s="109"/>
      <c r="S158" s="66"/>
      <c r="T158" s="62"/>
      <c r="U158" s="29"/>
      <c r="V158" s="128"/>
      <c r="W158" s="29"/>
      <c r="X158" s="29"/>
      <c r="Y158" s="29"/>
      <c r="Z158" s="29"/>
      <c r="AA158" s="82"/>
      <c r="AB158" s="66"/>
      <c r="AC158" s="62"/>
      <c r="AD158" s="29"/>
      <c r="AE158" s="66"/>
      <c r="AF158" s="62"/>
      <c r="AG158" s="29"/>
      <c r="AH158" s="66"/>
      <c r="AI158" s="29"/>
    </row>
    <row r="159" spans="1:35" ht="79.5" customHeight="1">
      <c r="A159" s="29"/>
      <c r="B159" s="29"/>
      <c r="C159" s="29"/>
      <c r="D159" s="29"/>
      <c r="E159" s="80"/>
      <c r="F159" s="80"/>
      <c r="G159" s="80"/>
      <c r="H159" s="80"/>
      <c r="I159" s="80"/>
      <c r="J159" s="80"/>
      <c r="K159" s="172"/>
      <c r="L159" s="113"/>
      <c r="M159" s="29"/>
      <c r="N159" s="62"/>
      <c r="O159" s="29"/>
      <c r="P159" s="133" t="s">
        <v>318</v>
      </c>
      <c r="Q159" s="138">
        <v>20.8</v>
      </c>
      <c r="R159" s="109"/>
      <c r="S159" s="66"/>
      <c r="T159" s="62"/>
      <c r="U159" s="29"/>
      <c r="V159" s="128"/>
      <c r="W159" s="29"/>
      <c r="X159" s="29"/>
      <c r="Y159" s="29"/>
      <c r="Z159" s="29"/>
      <c r="AA159" s="82"/>
      <c r="AB159" s="66"/>
      <c r="AC159" s="62"/>
      <c r="AD159" s="29"/>
      <c r="AE159" s="66"/>
      <c r="AF159" s="62"/>
      <c r="AG159" s="29"/>
      <c r="AH159" s="66"/>
      <c r="AI159" s="29"/>
    </row>
    <row r="160" spans="1:35" ht="114.75" customHeight="1">
      <c r="A160" s="29"/>
      <c r="B160" s="29"/>
      <c r="C160" s="29"/>
      <c r="D160" s="29"/>
      <c r="E160" s="80">
        <v>369.87</v>
      </c>
      <c r="F160" s="80"/>
      <c r="G160" s="80">
        <v>3.7</v>
      </c>
      <c r="H160" s="80"/>
      <c r="I160" s="80"/>
      <c r="J160" s="80"/>
      <c r="K160" s="155" t="s">
        <v>321</v>
      </c>
      <c r="L160" s="113"/>
      <c r="M160" s="29" t="s">
        <v>329</v>
      </c>
      <c r="N160" s="62">
        <v>27.45</v>
      </c>
      <c r="O160" s="29"/>
      <c r="P160" s="133" t="s">
        <v>322</v>
      </c>
      <c r="Q160" s="138">
        <v>5</v>
      </c>
      <c r="R160" s="109"/>
      <c r="S160" s="66"/>
      <c r="T160" s="62"/>
      <c r="U160" s="29"/>
      <c r="V160" s="128" t="s">
        <v>328</v>
      </c>
      <c r="W160" s="29">
        <v>15</v>
      </c>
      <c r="X160" s="29"/>
      <c r="Y160" s="29"/>
      <c r="Z160" s="29"/>
      <c r="AA160" s="82"/>
      <c r="AB160" s="66"/>
      <c r="AC160" s="62"/>
      <c r="AD160" s="29"/>
      <c r="AE160" s="66" t="s">
        <v>330</v>
      </c>
      <c r="AF160" s="62">
        <v>55</v>
      </c>
      <c r="AG160" s="29"/>
      <c r="AH160" s="66"/>
      <c r="AI160" s="29"/>
    </row>
    <row r="161" spans="1:35" ht="50.25" customHeight="1">
      <c r="A161" s="29"/>
      <c r="B161" s="29"/>
      <c r="C161" s="29"/>
      <c r="D161" s="29"/>
      <c r="E161" s="80"/>
      <c r="F161" s="80"/>
      <c r="G161" s="80"/>
      <c r="H161" s="80"/>
      <c r="I161" s="80"/>
      <c r="J161" s="80"/>
      <c r="K161" s="180"/>
      <c r="L161" s="113"/>
      <c r="M161" s="29"/>
      <c r="N161" s="62"/>
      <c r="O161" s="29"/>
      <c r="P161" s="133" t="s">
        <v>323</v>
      </c>
      <c r="Q161" s="138">
        <v>36.225000000000001</v>
      </c>
      <c r="R161" s="109"/>
      <c r="S161" s="66"/>
      <c r="T161" s="62"/>
      <c r="U161" s="29"/>
      <c r="V161" s="128"/>
      <c r="W161" s="29"/>
      <c r="X161" s="29"/>
      <c r="Y161" s="29"/>
      <c r="Z161" s="29"/>
      <c r="AA161" s="82"/>
      <c r="AB161" s="66"/>
      <c r="AC161" s="62"/>
      <c r="AD161" s="29"/>
      <c r="AE161" s="66"/>
      <c r="AF161" s="62"/>
      <c r="AG161" s="29"/>
      <c r="AH161" s="66"/>
      <c r="AI161" s="29"/>
    </row>
    <row r="162" spans="1:35" ht="63" customHeight="1">
      <c r="A162" s="29"/>
      <c r="B162" s="29"/>
      <c r="C162" s="29"/>
      <c r="D162" s="29"/>
      <c r="E162" s="80"/>
      <c r="F162" s="80"/>
      <c r="G162" s="80"/>
      <c r="H162" s="80"/>
      <c r="I162" s="80"/>
      <c r="J162" s="80"/>
      <c r="K162" s="180"/>
      <c r="L162" s="113"/>
      <c r="M162" s="29"/>
      <c r="N162" s="62"/>
      <c r="O162" s="29"/>
      <c r="P162" s="133" t="s">
        <v>324</v>
      </c>
      <c r="Q162" s="138">
        <v>3</v>
      </c>
      <c r="R162" s="109"/>
      <c r="S162" s="66"/>
      <c r="T162" s="62"/>
      <c r="U162" s="29"/>
      <c r="V162" s="128"/>
      <c r="W162" s="29"/>
      <c r="X162" s="29"/>
      <c r="Y162" s="29"/>
      <c r="Z162" s="29"/>
      <c r="AA162" s="82"/>
      <c r="AB162" s="66"/>
      <c r="AC162" s="62"/>
      <c r="AD162" s="29"/>
      <c r="AE162" s="66"/>
      <c r="AF162" s="62"/>
      <c r="AG162" s="29"/>
      <c r="AH162" s="66"/>
      <c r="AI162" s="29"/>
    </row>
    <row r="163" spans="1:35" ht="79.5" customHeight="1">
      <c r="A163" s="29"/>
      <c r="B163" s="29"/>
      <c r="C163" s="29"/>
      <c r="D163" s="29"/>
      <c r="E163" s="80"/>
      <c r="F163" s="80"/>
      <c r="G163" s="80"/>
      <c r="H163" s="80"/>
      <c r="I163" s="80"/>
      <c r="J163" s="80"/>
      <c r="K163" s="180"/>
      <c r="L163" s="113"/>
      <c r="M163" s="29"/>
      <c r="N163" s="62"/>
      <c r="O163" s="29"/>
      <c r="P163" s="133" t="s">
        <v>325</v>
      </c>
      <c r="Q163" s="138">
        <v>3.29</v>
      </c>
      <c r="R163" s="109"/>
      <c r="S163" s="66"/>
      <c r="T163" s="62"/>
      <c r="U163" s="29"/>
      <c r="V163" s="128"/>
      <c r="W163" s="29"/>
      <c r="X163" s="29"/>
      <c r="Y163" s="29"/>
      <c r="Z163" s="29"/>
      <c r="AA163" s="82"/>
      <c r="AB163" s="66"/>
      <c r="AC163" s="62"/>
      <c r="AD163" s="29"/>
      <c r="AE163" s="66"/>
      <c r="AF163" s="62"/>
      <c r="AG163" s="29"/>
      <c r="AH163" s="66"/>
      <c r="AI163" s="29"/>
    </row>
    <row r="164" spans="1:35" ht="39.75" customHeight="1">
      <c r="A164" s="29"/>
      <c r="B164" s="29"/>
      <c r="C164" s="29"/>
      <c r="D164" s="29"/>
      <c r="E164" s="80"/>
      <c r="F164" s="80"/>
      <c r="G164" s="80"/>
      <c r="H164" s="80"/>
      <c r="I164" s="80"/>
      <c r="J164" s="80"/>
      <c r="K164" s="180"/>
      <c r="L164" s="113"/>
      <c r="M164" s="29"/>
      <c r="N164" s="62"/>
      <c r="O164" s="29"/>
      <c r="P164" s="133" t="s">
        <v>326</v>
      </c>
      <c r="Q164" s="113">
        <v>13</v>
      </c>
      <c r="R164" s="109"/>
      <c r="S164" s="66"/>
      <c r="T164" s="62"/>
      <c r="U164" s="29"/>
      <c r="V164" s="128"/>
      <c r="W164" s="29"/>
      <c r="X164" s="29"/>
      <c r="Y164" s="29"/>
      <c r="Z164" s="29"/>
      <c r="AA164" s="82"/>
      <c r="AB164" s="66"/>
      <c r="AC164" s="62"/>
      <c r="AD164" s="29"/>
      <c r="AE164" s="66"/>
      <c r="AF164" s="62"/>
      <c r="AG164" s="29"/>
      <c r="AH164" s="66"/>
      <c r="AI164" s="29"/>
    </row>
    <row r="165" spans="1:35" ht="39.75" customHeight="1">
      <c r="A165" s="29"/>
      <c r="B165" s="29"/>
      <c r="C165" s="29"/>
      <c r="D165" s="29"/>
      <c r="E165" s="80"/>
      <c r="F165" s="80"/>
      <c r="G165" s="80"/>
      <c r="H165" s="80"/>
      <c r="I165" s="80"/>
      <c r="J165" s="80"/>
      <c r="K165" s="181"/>
      <c r="L165" s="113"/>
      <c r="M165" s="29"/>
      <c r="N165" s="62"/>
      <c r="O165" s="29"/>
      <c r="P165" s="133" t="s">
        <v>327</v>
      </c>
      <c r="Q165" s="140">
        <v>6.69</v>
      </c>
      <c r="R165" s="109"/>
      <c r="S165" s="66"/>
      <c r="T165" s="62"/>
      <c r="U165" s="29"/>
      <c r="V165" s="128"/>
      <c r="W165" s="29"/>
      <c r="X165" s="29"/>
      <c r="Y165" s="29"/>
      <c r="Z165" s="29"/>
      <c r="AA165" s="82"/>
      <c r="AB165" s="66"/>
      <c r="AC165" s="62"/>
      <c r="AD165" s="29"/>
      <c r="AE165" s="66"/>
      <c r="AF165" s="62"/>
      <c r="AG165" s="29"/>
      <c r="AH165" s="66"/>
      <c r="AI165" s="29"/>
    </row>
    <row r="166" spans="1:35" ht="93.75" customHeight="1">
      <c r="A166" s="29">
        <f>W166+AF166</f>
        <v>0</v>
      </c>
      <c r="B166" s="29"/>
      <c r="C166" s="29"/>
      <c r="D166" s="29"/>
      <c r="E166" s="80">
        <v>47.912999999999997</v>
      </c>
      <c r="F166" s="80"/>
      <c r="G166" s="80">
        <v>0.48</v>
      </c>
      <c r="H166" s="80"/>
      <c r="I166" s="80"/>
      <c r="J166" s="80"/>
      <c r="K166" s="80" t="s">
        <v>285</v>
      </c>
      <c r="L166" s="29"/>
      <c r="M166" s="29"/>
      <c r="N166" s="62"/>
      <c r="O166" s="109"/>
      <c r="P166" s="133"/>
      <c r="Q166" s="62"/>
      <c r="R166" s="68"/>
      <c r="S166" s="66" t="s">
        <v>294</v>
      </c>
      <c r="T166" s="62">
        <v>48.393000000000001</v>
      </c>
      <c r="U166" s="109"/>
      <c r="V166" s="139"/>
      <c r="W166" s="29"/>
      <c r="X166" s="109"/>
      <c r="Y166" s="68"/>
      <c r="Z166" s="29"/>
      <c r="AA166" s="109"/>
      <c r="AB166" s="67"/>
      <c r="AC166" s="62"/>
      <c r="AD166" s="109"/>
      <c r="AE166" s="67"/>
      <c r="AF166" s="62"/>
      <c r="AG166" s="109"/>
      <c r="AH166" s="67"/>
      <c r="AI166" s="29"/>
    </row>
    <row r="167" spans="1:35" ht="93.75" customHeight="1">
      <c r="A167" s="29"/>
      <c r="B167" s="29"/>
      <c r="C167" s="29"/>
      <c r="D167" s="29"/>
      <c r="E167" s="80">
        <v>1428.57</v>
      </c>
      <c r="F167" s="80"/>
      <c r="G167" s="80">
        <v>14.43</v>
      </c>
      <c r="H167" s="80"/>
      <c r="I167" s="80"/>
      <c r="J167" s="80"/>
      <c r="K167" s="155" t="s">
        <v>303</v>
      </c>
      <c r="L167" s="29"/>
      <c r="M167" s="29"/>
      <c r="N167" s="62"/>
      <c r="O167" s="109"/>
      <c r="P167" s="133"/>
      <c r="Q167" s="62"/>
      <c r="R167" s="68"/>
      <c r="S167" s="66"/>
      <c r="T167" s="62"/>
      <c r="U167" s="129"/>
      <c r="V167" s="139" t="s">
        <v>304</v>
      </c>
      <c r="W167" s="29">
        <v>570</v>
      </c>
      <c r="X167" s="109"/>
      <c r="Y167" s="68"/>
      <c r="Z167" s="29"/>
      <c r="AA167" s="109"/>
      <c r="AB167" s="67"/>
      <c r="AC167" s="62"/>
      <c r="AD167" s="109"/>
      <c r="AE167" s="67" t="s">
        <v>305</v>
      </c>
      <c r="AF167" s="62">
        <v>52</v>
      </c>
      <c r="AG167" s="109"/>
      <c r="AH167" s="67"/>
      <c r="AI167" s="29"/>
    </row>
    <row r="168" spans="1:35" ht="93.75" customHeight="1">
      <c r="A168" s="29"/>
      <c r="B168" s="29"/>
      <c r="C168" s="29"/>
      <c r="D168" s="29"/>
      <c r="E168" s="80"/>
      <c r="F168" s="80"/>
      <c r="G168" s="80"/>
      <c r="H168" s="80"/>
      <c r="I168" s="80"/>
      <c r="J168" s="80"/>
      <c r="K168" s="156"/>
      <c r="L168" s="29"/>
      <c r="M168" s="29"/>
      <c r="N168" s="62"/>
      <c r="O168" s="109"/>
      <c r="P168" s="133"/>
      <c r="Q168" s="62"/>
      <c r="R168" s="68"/>
      <c r="S168" s="66"/>
      <c r="T168" s="62"/>
      <c r="U168" s="129"/>
      <c r="V168" s="139" t="s">
        <v>306</v>
      </c>
      <c r="W168" s="29">
        <v>380</v>
      </c>
      <c r="X168" s="109"/>
      <c r="Y168" s="68"/>
      <c r="Z168" s="29"/>
      <c r="AA168" s="109"/>
      <c r="AB168" s="67"/>
      <c r="AC168" s="62"/>
      <c r="AD168" s="109"/>
      <c r="AE168" s="67" t="s">
        <v>307</v>
      </c>
      <c r="AF168" s="62">
        <v>150</v>
      </c>
      <c r="AG168" s="109"/>
      <c r="AH168" s="67"/>
      <c r="AI168" s="29"/>
    </row>
    <row r="169" spans="1:35" ht="93.75" customHeight="1">
      <c r="A169" s="29"/>
      <c r="B169" s="29"/>
      <c r="C169" s="29"/>
      <c r="D169" s="29"/>
      <c r="E169" s="80"/>
      <c r="F169" s="80"/>
      <c r="G169" s="80"/>
      <c r="H169" s="80"/>
      <c r="I169" s="80"/>
      <c r="J169" s="80"/>
      <c r="K169" s="156"/>
      <c r="L169" s="29"/>
      <c r="M169" s="29"/>
      <c r="N169" s="62"/>
      <c r="O169" s="109"/>
      <c r="P169" s="133"/>
      <c r="Q169" s="62"/>
      <c r="R169" s="68"/>
      <c r="S169" s="66"/>
      <c r="T169" s="62"/>
      <c r="U169" s="129"/>
      <c r="V169" s="139"/>
      <c r="W169" s="29"/>
      <c r="X169" s="109"/>
      <c r="Y169" s="68"/>
      <c r="Z169" s="29"/>
      <c r="AA169" s="109"/>
      <c r="AB169" s="67"/>
      <c r="AC169" s="62"/>
      <c r="AD169" s="109"/>
      <c r="AE169" s="67" t="s">
        <v>308</v>
      </c>
      <c r="AF169" s="62">
        <v>44.5</v>
      </c>
      <c r="AG169" s="109"/>
      <c r="AH169" s="67"/>
      <c r="AI169" s="29"/>
    </row>
    <row r="170" spans="1:35" ht="93.75" customHeight="1">
      <c r="A170" s="29"/>
      <c r="B170" s="29"/>
      <c r="C170" s="29"/>
      <c r="D170" s="29"/>
      <c r="E170" s="80"/>
      <c r="F170" s="80"/>
      <c r="G170" s="80"/>
      <c r="H170" s="80"/>
      <c r="I170" s="80"/>
      <c r="J170" s="80"/>
      <c r="K170" s="156"/>
      <c r="L170" s="29"/>
      <c r="M170" s="29"/>
      <c r="N170" s="62"/>
      <c r="O170" s="109"/>
      <c r="P170" s="133"/>
      <c r="Q170" s="62"/>
      <c r="R170" s="68"/>
      <c r="S170" s="66"/>
      <c r="T170" s="62"/>
      <c r="U170" s="129"/>
      <c r="V170" s="139"/>
      <c r="W170" s="29"/>
      <c r="X170" s="109"/>
      <c r="Y170" s="68"/>
      <c r="Z170" s="29"/>
      <c r="AA170" s="109"/>
      <c r="AB170" s="67"/>
      <c r="AC170" s="62"/>
      <c r="AD170" s="109"/>
      <c r="AE170" s="67"/>
      <c r="AF170" s="62"/>
      <c r="AG170" s="109"/>
      <c r="AH170" s="67"/>
      <c r="AI170" s="29"/>
    </row>
    <row r="171" spans="1:35" ht="93.75" customHeight="1">
      <c r="A171" s="29"/>
      <c r="B171" s="29"/>
      <c r="C171" s="29"/>
      <c r="D171" s="29"/>
      <c r="E171" s="80"/>
      <c r="F171" s="80"/>
      <c r="G171" s="80"/>
      <c r="H171" s="80"/>
      <c r="I171" s="80"/>
      <c r="J171" s="80"/>
      <c r="K171" s="159"/>
      <c r="L171" s="29"/>
      <c r="M171" s="29"/>
      <c r="N171" s="62"/>
      <c r="O171" s="109"/>
      <c r="P171" s="133"/>
      <c r="Q171" s="62"/>
      <c r="R171" s="68"/>
      <c r="S171" s="66"/>
      <c r="T171" s="62"/>
      <c r="U171" s="129"/>
      <c r="V171" s="139"/>
      <c r="W171" s="29"/>
      <c r="X171" s="109"/>
      <c r="Y171" s="68"/>
      <c r="Z171" s="29"/>
      <c r="AA171" s="109"/>
      <c r="AB171" s="67"/>
      <c r="AC171" s="62"/>
      <c r="AD171" s="109"/>
      <c r="AE171" s="67"/>
      <c r="AF171" s="62"/>
      <c r="AG171" s="109"/>
      <c r="AH171" s="67"/>
      <c r="AI171" s="29"/>
    </row>
    <row r="172" spans="1:35" s="63" customFormat="1" ht="66" customHeight="1">
      <c r="A172" s="29">
        <f>Q172+W172</f>
        <v>31.3</v>
      </c>
      <c r="B172" s="29"/>
      <c r="C172" s="29"/>
      <c r="D172" s="29"/>
      <c r="E172" s="155">
        <v>1918.422</v>
      </c>
      <c r="F172" s="155"/>
      <c r="G172" s="155">
        <v>19.378</v>
      </c>
      <c r="H172" s="155"/>
      <c r="I172" s="155"/>
      <c r="J172" s="155"/>
      <c r="K172" s="155" t="s">
        <v>286</v>
      </c>
      <c r="L172" s="29"/>
      <c r="M172" s="29"/>
      <c r="N172" s="29"/>
      <c r="O172" s="29"/>
      <c r="P172" s="68" t="s">
        <v>290</v>
      </c>
      <c r="Q172" s="29">
        <v>31.3</v>
      </c>
      <c r="R172" s="29"/>
      <c r="S172" s="29" t="s">
        <v>287</v>
      </c>
      <c r="T172" s="29">
        <v>6.95</v>
      </c>
      <c r="U172" s="80"/>
      <c r="V172" s="128"/>
      <c r="W172" s="29"/>
      <c r="X172" s="109"/>
      <c r="Y172" s="29"/>
      <c r="Z172" s="29"/>
      <c r="AA172" s="109"/>
      <c r="AB172" s="29"/>
      <c r="AC172" s="62"/>
      <c r="AD172" s="109"/>
      <c r="AE172" s="66"/>
      <c r="AF172" s="29"/>
      <c r="AG172" s="29"/>
      <c r="AH172" s="29"/>
      <c r="AI172" s="29"/>
    </row>
    <row r="173" spans="1:35" ht="54.75" customHeight="1">
      <c r="A173" s="29"/>
      <c r="B173" s="29"/>
      <c r="C173" s="29"/>
      <c r="D173" s="29"/>
      <c r="E173" s="156"/>
      <c r="F173" s="156"/>
      <c r="G173" s="156"/>
      <c r="H173" s="156"/>
      <c r="I173" s="156"/>
      <c r="J173" s="156"/>
      <c r="K173" s="156"/>
      <c r="L173" s="29"/>
      <c r="M173" s="29"/>
      <c r="N173" s="62"/>
      <c r="O173" s="29"/>
      <c r="P173" s="133" t="s">
        <v>291</v>
      </c>
      <c r="Q173" s="29">
        <v>40</v>
      </c>
      <c r="R173" s="80"/>
      <c r="S173" s="29" t="s">
        <v>288</v>
      </c>
      <c r="T173" s="62">
        <v>170</v>
      </c>
      <c r="U173" s="109"/>
      <c r="V173" s="128"/>
      <c r="W173" s="29"/>
      <c r="X173" s="109"/>
      <c r="Y173" s="29"/>
      <c r="Z173" s="29"/>
      <c r="AA173" s="109"/>
      <c r="AB173" s="29"/>
      <c r="AC173" s="62"/>
      <c r="AD173" s="109"/>
      <c r="AE173" s="66"/>
      <c r="AF173" s="29"/>
      <c r="AG173" s="29"/>
      <c r="AH173" s="29"/>
      <c r="AI173" s="29"/>
    </row>
    <row r="174" spans="1:35" ht="48.75" customHeight="1">
      <c r="A174" s="29"/>
      <c r="B174" s="29"/>
      <c r="C174" s="29"/>
      <c r="D174" s="29"/>
      <c r="E174" s="156"/>
      <c r="F174" s="156"/>
      <c r="G174" s="156"/>
      <c r="H174" s="156"/>
      <c r="I174" s="156"/>
      <c r="J174" s="156"/>
      <c r="K174" s="156"/>
      <c r="L174" s="29"/>
      <c r="M174" s="29"/>
      <c r="N174" s="62"/>
      <c r="O174" s="109"/>
      <c r="P174" s="133" t="s">
        <v>292</v>
      </c>
      <c r="Q174" s="62">
        <v>5.9</v>
      </c>
      <c r="R174" s="109"/>
      <c r="S174" s="66" t="s">
        <v>289</v>
      </c>
      <c r="T174" s="62">
        <v>25.4</v>
      </c>
      <c r="U174" s="109"/>
      <c r="V174" s="128"/>
      <c r="W174" s="29"/>
      <c r="X174" s="109"/>
      <c r="Y174" s="29"/>
      <c r="Z174" s="29"/>
      <c r="AA174" s="109"/>
      <c r="AB174" s="29"/>
      <c r="AC174" s="62"/>
      <c r="AD174" s="109" t="s">
        <v>88</v>
      </c>
      <c r="AE174" s="66"/>
      <c r="AF174" s="29"/>
      <c r="AG174" s="29"/>
      <c r="AH174" s="29"/>
      <c r="AI174" s="29"/>
    </row>
    <row r="175" spans="1:35" ht="39.75" customHeight="1">
      <c r="A175" s="29"/>
      <c r="B175" s="29"/>
      <c r="C175" s="29"/>
      <c r="D175" s="29"/>
      <c r="E175" s="156"/>
      <c r="F175" s="156"/>
      <c r="G175" s="156"/>
      <c r="H175" s="156"/>
      <c r="I175" s="156"/>
      <c r="J175" s="156"/>
      <c r="K175" s="156"/>
      <c r="L175" s="29"/>
      <c r="M175" s="29"/>
      <c r="N175" s="62"/>
      <c r="O175" s="109"/>
      <c r="P175" s="133" t="s">
        <v>293</v>
      </c>
      <c r="Q175" s="62">
        <v>5.7</v>
      </c>
      <c r="R175" s="129"/>
      <c r="S175" s="66"/>
      <c r="T175" s="62"/>
      <c r="U175" s="109"/>
      <c r="V175" s="128"/>
      <c r="W175" s="29"/>
      <c r="X175" s="109"/>
      <c r="Y175" s="29"/>
      <c r="Z175" s="29"/>
      <c r="AA175" s="29"/>
      <c r="AB175" s="29"/>
      <c r="AC175" s="29"/>
      <c r="AD175" s="82"/>
      <c r="AE175" s="29"/>
      <c r="AF175" s="29"/>
      <c r="AG175" s="29"/>
      <c r="AH175" s="29"/>
      <c r="AI175" s="29"/>
    </row>
    <row r="176" spans="1:35" ht="15">
      <c r="A176" s="29"/>
      <c r="B176" s="29"/>
      <c r="C176" s="29"/>
      <c r="D176" s="29"/>
      <c r="E176" s="159"/>
      <c r="F176" s="159"/>
      <c r="G176" s="159"/>
      <c r="H176" s="159"/>
      <c r="I176" s="159"/>
      <c r="J176" s="159"/>
      <c r="K176" s="159"/>
      <c r="L176" s="29"/>
      <c r="M176" s="29"/>
      <c r="N176" s="62"/>
      <c r="O176" s="29"/>
      <c r="P176" s="133"/>
      <c r="Q176" s="62"/>
      <c r="R176" s="109"/>
      <c r="S176" s="66"/>
      <c r="T176" s="29"/>
      <c r="U176" s="82"/>
      <c r="V176" s="128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</row>
    <row r="177" spans="1:35" ht="204">
      <c r="A177" s="38" t="s">
        <v>153</v>
      </c>
      <c r="B177" s="38"/>
      <c r="C177" s="38"/>
      <c r="D177" s="38"/>
      <c r="E177" s="38">
        <v>301.60000000000002</v>
      </c>
      <c r="F177" s="38"/>
      <c r="G177" s="38">
        <v>3</v>
      </c>
      <c r="H177" s="94"/>
      <c r="I177" s="94"/>
      <c r="J177" s="94"/>
      <c r="K177" s="29" t="s">
        <v>157</v>
      </c>
      <c r="L177" s="29"/>
      <c r="M177" s="29" t="s">
        <v>342</v>
      </c>
      <c r="N177" s="29">
        <v>43.514000000000003</v>
      </c>
      <c r="O177" s="29"/>
      <c r="P177" s="29"/>
      <c r="Q177" s="29"/>
      <c r="R177" s="82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</row>
    <row r="178" spans="1:35" s="22" customFormat="1" ht="127.5">
      <c r="A178" s="38" t="s">
        <v>148</v>
      </c>
      <c r="B178" s="38"/>
      <c r="C178" s="38"/>
      <c r="D178" s="38"/>
      <c r="E178" s="94">
        <f>SUM(E179:E180)</f>
        <v>870.8832000000001</v>
      </c>
      <c r="F178" s="94"/>
      <c r="G178" s="94">
        <f>SUM(G179:G180)</f>
        <v>8.7968000000000011</v>
      </c>
      <c r="H178" s="38"/>
      <c r="I178" s="38"/>
      <c r="J178" s="38"/>
      <c r="K178" s="93"/>
      <c r="L178" s="38"/>
      <c r="M178" s="38"/>
      <c r="N178" s="38"/>
      <c r="O178" s="38"/>
      <c r="P178" s="141"/>
      <c r="Q178" s="90"/>
      <c r="R178" s="142"/>
      <c r="S178" s="91"/>
      <c r="T178" s="38"/>
      <c r="U178" s="38"/>
      <c r="V178" s="141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1:35" s="30" customFormat="1" ht="141" customHeight="1">
      <c r="A179" s="92">
        <f>Q179+T179*4+Z179*3</f>
        <v>579.68000000000006</v>
      </c>
      <c r="B179" s="29"/>
      <c r="C179" s="29"/>
      <c r="D179" s="29"/>
      <c r="E179" s="157">
        <f>SUM(A179:A180)*99%</f>
        <v>870.8832000000001</v>
      </c>
      <c r="F179" s="157"/>
      <c r="G179" s="157">
        <f>SUM(A179:A180)*1%</f>
        <v>8.7968000000000011</v>
      </c>
      <c r="H179" s="155"/>
      <c r="I179" s="155"/>
      <c r="J179" s="155"/>
      <c r="K179" s="155" t="s">
        <v>115</v>
      </c>
      <c r="L179" s="29"/>
      <c r="M179" s="113"/>
      <c r="N179" s="113"/>
      <c r="O179" s="29" t="s">
        <v>129</v>
      </c>
      <c r="P179" s="29" t="s">
        <v>128</v>
      </c>
      <c r="Q179" s="65">
        <v>340</v>
      </c>
      <c r="R179" s="113"/>
      <c r="S179" s="29" t="s">
        <v>163</v>
      </c>
      <c r="T179" s="29">
        <v>14.92</v>
      </c>
      <c r="U179" s="29"/>
      <c r="V179" s="29"/>
      <c r="W179" s="29"/>
      <c r="X179" s="29"/>
      <c r="Y179" s="29" t="s">
        <v>164</v>
      </c>
      <c r="Z179" s="29">
        <v>60</v>
      </c>
      <c r="AA179" s="29"/>
      <c r="AB179" s="68"/>
      <c r="AC179" s="92"/>
      <c r="AD179" s="29"/>
      <c r="AE179" s="29"/>
      <c r="AF179" s="29"/>
      <c r="AG179" s="29"/>
      <c r="AH179" s="29"/>
      <c r="AI179" s="29"/>
    </row>
    <row r="180" spans="1:35" s="30" customFormat="1" ht="112.5" customHeight="1">
      <c r="A180" s="92">
        <f>Q180</f>
        <v>300</v>
      </c>
      <c r="B180" s="29"/>
      <c r="C180" s="29"/>
      <c r="D180" s="29"/>
      <c r="E180" s="158"/>
      <c r="F180" s="158"/>
      <c r="G180" s="158"/>
      <c r="H180" s="156"/>
      <c r="I180" s="156"/>
      <c r="J180" s="156"/>
      <c r="K180" s="156"/>
      <c r="L180" s="29"/>
      <c r="M180" s="113"/>
      <c r="N180" s="113"/>
      <c r="O180" s="29" t="s">
        <v>155</v>
      </c>
      <c r="P180" s="29" t="s">
        <v>162</v>
      </c>
      <c r="Q180" s="29">
        <v>300</v>
      </c>
      <c r="R180" s="113"/>
      <c r="S180" s="29"/>
      <c r="T180" s="29"/>
      <c r="U180" s="29"/>
      <c r="V180" s="29"/>
      <c r="W180" s="29"/>
      <c r="X180" s="29"/>
      <c r="Y180" s="29"/>
      <c r="Z180" s="29"/>
      <c r="AA180" s="29"/>
      <c r="AB180" s="68"/>
      <c r="AC180" s="92"/>
      <c r="AD180" s="29"/>
      <c r="AE180" s="29"/>
      <c r="AF180" s="29"/>
      <c r="AG180" s="29"/>
      <c r="AH180" s="29"/>
      <c r="AI180" s="29"/>
    </row>
    <row r="181" spans="1:35" s="22" customFormat="1" ht="214.5" customHeight="1">
      <c r="A181" s="38" t="s">
        <v>149</v>
      </c>
      <c r="B181" s="38"/>
      <c r="C181" s="38"/>
      <c r="D181" s="38"/>
      <c r="E181" s="94">
        <v>767.2</v>
      </c>
      <c r="F181" s="94"/>
      <c r="G181" s="94">
        <v>7.8</v>
      </c>
      <c r="H181" s="38"/>
      <c r="I181" s="38"/>
      <c r="J181" s="38"/>
      <c r="K181" s="93"/>
      <c r="L181" s="38"/>
      <c r="M181" s="38"/>
      <c r="N181" s="38"/>
      <c r="O181" s="38"/>
      <c r="P181" s="141"/>
      <c r="Q181" s="38"/>
      <c r="R181" s="93"/>
      <c r="S181" s="38"/>
      <c r="T181" s="38"/>
      <c r="U181" s="38"/>
      <c r="V181" s="141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1:35" s="30" customFormat="1" ht="107.25" customHeight="1">
      <c r="A182" s="92">
        <f>T182+AC182</f>
        <v>354</v>
      </c>
      <c r="B182" s="29"/>
      <c r="C182" s="29"/>
      <c r="D182" s="29"/>
      <c r="E182" s="162">
        <v>377.19</v>
      </c>
      <c r="F182" s="162"/>
      <c r="G182" s="161">
        <v>3.8</v>
      </c>
      <c r="H182" s="160"/>
      <c r="I182" s="160"/>
      <c r="J182" s="160"/>
      <c r="K182" s="160" t="s">
        <v>106</v>
      </c>
      <c r="L182" s="29"/>
      <c r="M182" s="113"/>
      <c r="N182" s="113"/>
      <c r="O182" s="29"/>
      <c r="P182" s="29"/>
      <c r="Q182" s="29"/>
      <c r="R182" s="113"/>
      <c r="S182" s="68" t="s">
        <v>346</v>
      </c>
      <c r="T182" s="29">
        <v>349</v>
      </c>
      <c r="U182" s="29"/>
      <c r="V182" s="29"/>
      <c r="W182" s="29"/>
      <c r="X182" s="29"/>
      <c r="Y182" s="29"/>
      <c r="Z182" s="29"/>
      <c r="AA182" s="29" t="s">
        <v>130</v>
      </c>
      <c r="AB182" s="68" t="s">
        <v>143</v>
      </c>
      <c r="AC182" s="92">
        <v>5</v>
      </c>
      <c r="AD182" s="29"/>
      <c r="AE182" s="29"/>
      <c r="AF182" s="29"/>
      <c r="AG182" s="29"/>
      <c r="AH182" s="29"/>
      <c r="AI182" s="29"/>
    </row>
    <row r="183" spans="1:35" s="30" customFormat="1" ht="63.75">
      <c r="A183" s="29">
        <f>AC183</f>
        <v>170</v>
      </c>
      <c r="B183" s="29"/>
      <c r="C183" s="29"/>
      <c r="D183" s="29"/>
      <c r="E183" s="162"/>
      <c r="F183" s="162"/>
      <c r="G183" s="161"/>
      <c r="H183" s="160"/>
      <c r="I183" s="160"/>
      <c r="J183" s="160"/>
      <c r="K183" s="160"/>
      <c r="L183" s="29"/>
      <c r="M183" s="29"/>
      <c r="N183" s="29"/>
      <c r="O183" s="29"/>
      <c r="P183" s="29"/>
      <c r="Q183" s="29"/>
      <c r="R183" s="113"/>
      <c r="S183" s="68" t="s">
        <v>347</v>
      </c>
      <c r="T183" s="29">
        <v>32</v>
      </c>
      <c r="U183" s="29"/>
      <c r="V183" s="29"/>
      <c r="W183" s="29"/>
      <c r="X183" s="29"/>
      <c r="Y183" s="29"/>
      <c r="Z183" s="29"/>
      <c r="AA183" s="29"/>
      <c r="AB183" s="68" t="s">
        <v>144</v>
      </c>
      <c r="AC183" s="29">
        <v>170</v>
      </c>
      <c r="AD183" s="29"/>
      <c r="AE183" s="29"/>
      <c r="AF183" s="29"/>
      <c r="AG183" s="29"/>
      <c r="AH183" s="29"/>
      <c r="AI183" s="29"/>
    </row>
    <row r="184" spans="1:35" s="30" customFormat="1" ht="105" customHeight="1">
      <c r="A184" s="92">
        <f>T184+AC184</f>
        <v>60</v>
      </c>
      <c r="B184" s="29"/>
      <c r="C184" s="29"/>
      <c r="D184" s="29"/>
      <c r="E184" s="80">
        <v>133.65</v>
      </c>
      <c r="F184" s="68"/>
      <c r="G184" s="29">
        <v>1.35</v>
      </c>
      <c r="H184" s="68"/>
      <c r="I184" s="68"/>
      <c r="J184" s="68"/>
      <c r="K184" s="179" t="s">
        <v>108</v>
      </c>
      <c r="L184" s="29"/>
      <c r="M184" s="29"/>
      <c r="N184" s="29"/>
      <c r="O184" s="29"/>
      <c r="P184" s="29" t="s">
        <v>344</v>
      </c>
      <c r="Q184" s="29">
        <v>15</v>
      </c>
      <c r="R184" s="29"/>
      <c r="S184" s="68" t="s">
        <v>107</v>
      </c>
      <c r="T184" s="29">
        <v>60</v>
      </c>
      <c r="U184" s="29"/>
      <c r="V184" s="29"/>
      <c r="W184" s="29"/>
      <c r="X184" s="29"/>
      <c r="Y184" s="29"/>
      <c r="Z184" s="29"/>
      <c r="AA184" s="29"/>
      <c r="AB184" s="68"/>
      <c r="AC184" s="92"/>
      <c r="AD184" s="29"/>
      <c r="AE184" s="29"/>
      <c r="AF184" s="29"/>
      <c r="AG184" s="29"/>
      <c r="AH184" s="29"/>
      <c r="AI184" s="29"/>
    </row>
    <row r="185" spans="1:35" s="30" customFormat="1" ht="105" customHeight="1">
      <c r="A185" s="92"/>
      <c r="B185" s="29"/>
      <c r="C185" s="29"/>
      <c r="D185" s="29"/>
      <c r="E185" s="80"/>
      <c r="F185" s="143"/>
      <c r="G185" s="80"/>
      <c r="H185" s="143"/>
      <c r="I185" s="143"/>
      <c r="J185" s="143"/>
      <c r="K185" s="172"/>
      <c r="L185" s="29"/>
      <c r="M185" s="29"/>
      <c r="N185" s="29"/>
      <c r="O185" s="29"/>
      <c r="P185" s="29" t="s">
        <v>345</v>
      </c>
      <c r="Q185" s="29">
        <v>250</v>
      </c>
      <c r="R185" s="29"/>
      <c r="S185" s="68" t="s">
        <v>343</v>
      </c>
      <c r="T185" s="29">
        <v>35</v>
      </c>
      <c r="U185" s="29"/>
      <c r="V185" s="29"/>
      <c r="W185" s="29"/>
      <c r="X185" s="29"/>
      <c r="Y185" s="29"/>
      <c r="Z185" s="29"/>
      <c r="AA185" s="29"/>
      <c r="AB185" s="68"/>
      <c r="AC185" s="92"/>
      <c r="AD185" s="29"/>
      <c r="AE185" s="29"/>
      <c r="AF185" s="29"/>
      <c r="AG185" s="29"/>
      <c r="AH185" s="29"/>
      <c r="AI185" s="29"/>
    </row>
    <row r="186" spans="1:35" s="30" customFormat="1" ht="105" customHeight="1">
      <c r="A186" s="92">
        <f>T186+AC186</f>
        <v>34</v>
      </c>
      <c r="B186" s="29"/>
      <c r="C186" s="29"/>
      <c r="D186" s="29"/>
      <c r="E186" s="80">
        <f>SUM(A186:A186)*99%</f>
        <v>33.659999999999997</v>
      </c>
      <c r="F186" s="80"/>
      <c r="G186" s="80">
        <f>SUM(A186:A186)*1%</f>
        <v>0.34</v>
      </c>
      <c r="H186" s="143"/>
      <c r="I186" s="143"/>
      <c r="J186" s="143"/>
      <c r="K186" s="68" t="s">
        <v>109</v>
      </c>
      <c r="L186" s="29"/>
      <c r="M186" s="29"/>
      <c r="N186" s="29"/>
      <c r="O186" s="29"/>
      <c r="P186" s="29"/>
      <c r="Q186" s="29"/>
      <c r="R186" s="29"/>
      <c r="S186" s="68" t="s">
        <v>348</v>
      </c>
      <c r="T186" s="29">
        <v>34</v>
      </c>
      <c r="U186" s="29"/>
      <c r="V186" s="29"/>
      <c r="W186" s="29"/>
      <c r="X186" s="29"/>
      <c r="Y186" s="29"/>
      <c r="Z186" s="29"/>
      <c r="AA186" s="29"/>
      <c r="AB186" s="68"/>
      <c r="AC186" s="92"/>
      <c r="AD186" s="29"/>
      <c r="AE186" s="29"/>
      <c r="AF186" s="29"/>
      <c r="AG186" s="29"/>
      <c r="AH186" s="29"/>
      <c r="AI186" s="29"/>
    </row>
    <row r="187" spans="1:35" ht="128.25" customHeight="1">
      <c r="A187" s="38" t="s">
        <v>361</v>
      </c>
      <c r="B187" s="29"/>
      <c r="C187" s="29"/>
      <c r="D187" s="29"/>
      <c r="E187" s="94">
        <v>2970</v>
      </c>
      <c r="F187" s="100"/>
      <c r="G187" s="100">
        <v>30</v>
      </c>
      <c r="H187" s="29"/>
      <c r="I187" s="29"/>
      <c r="J187" s="29"/>
      <c r="K187" s="68"/>
      <c r="L187" s="29"/>
      <c r="M187" s="29"/>
      <c r="N187" s="29"/>
      <c r="O187" s="29"/>
      <c r="P187" s="29"/>
      <c r="Q187" s="29"/>
      <c r="R187" s="29"/>
      <c r="S187" s="68"/>
      <c r="T187" s="29"/>
      <c r="U187" s="29"/>
      <c r="V187" s="68"/>
      <c r="W187" s="29"/>
      <c r="X187" s="29"/>
      <c r="Y187" s="29"/>
      <c r="Z187" s="29"/>
      <c r="AA187" s="29"/>
      <c r="AB187" s="68"/>
      <c r="AC187" s="29"/>
      <c r="AD187" s="29"/>
      <c r="AE187" s="29"/>
      <c r="AF187" s="29"/>
      <c r="AG187" s="29"/>
      <c r="AH187" s="29"/>
      <c r="AI187" s="29"/>
    </row>
    <row r="188" spans="1:35" ht="220.5" customHeight="1">
      <c r="A188" s="65">
        <f>T188*2+AC188</f>
        <v>67.2</v>
      </c>
      <c r="B188" s="29"/>
      <c r="C188" s="29"/>
      <c r="D188" s="29"/>
      <c r="E188" s="157">
        <f>SUM(A188:A191)*99.01%</f>
        <v>291.05969700000003</v>
      </c>
      <c r="F188" s="157"/>
      <c r="G188" s="157">
        <f>SUM(A188:A191)*1%</f>
        <v>2.9397000000000002</v>
      </c>
      <c r="H188" s="155"/>
      <c r="I188" s="155"/>
      <c r="J188" s="155"/>
      <c r="K188" s="155" t="s">
        <v>110</v>
      </c>
      <c r="L188" s="29"/>
      <c r="M188" s="29"/>
      <c r="N188" s="29"/>
      <c r="O188" s="29"/>
      <c r="P188" s="29"/>
      <c r="Q188" s="29"/>
      <c r="R188" s="29" t="s">
        <v>134</v>
      </c>
      <c r="S188" s="64" t="s">
        <v>141</v>
      </c>
      <c r="T188" s="82">
        <v>16.100000000000001</v>
      </c>
      <c r="U188" s="29"/>
      <c r="V188" s="68"/>
      <c r="W188" s="29"/>
      <c r="X188" s="29"/>
      <c r="Y188" s="29"/>
      <c r="Z188" s="29"/>
      <c r="AA188" s="29" t="s">
        <v>131</v>
      </c>
      <c r="AB188" s="69" t="s">
        <v>135</v>
      </c>
      <c r="AC188" s="65">
        <v>35</v>
      </c>
      <c r="AD188" s="29"/>
      <c r="AE188" s="29"/>
      <c r="AF188" s="29"/>
      <c r="AG188" s="29"/>
      <c r="AH188" s="29"/>
      <c r="AI188" s="29"/>
    </row>
    <row r="189" spans="1:35" ht="118.5" customHeight="1">
      <c r="A189" s="65">
        <f>T189</f>
        <v>12.5</v>
      </c>
      <c r="B189" s="29"/>
      <c r="C189" s="29"/>
      <c r="D189" s="29"/>
      <c r="E189" s="158"/>
      <c r="F189" s="158"/>
      <c r="G189" s="158"/>
      <c r="H189" s="156"/>
      <c r="I189" s="156"/>
      <c r="J189" s="156"/>
      <c r="K189" s="156"/>
      <c r="L189" s="82"/>
      <c r="M189" s="82"/>
      <c r="N189" s="82"/>
      <c r="O189" s="82"/>
      <c r="P189" s="82"/>
      <c r="Q189" s="82"/>
      <c r="R189" s="82"/>
      <c r="S189" s="68" t="s">
        <v>142</v>
      </c>
      <c r="T189" s="82">
        <v>12.5</v>
      </c>
      <c r="U189" s="82"/>
      <c r="V189" s="69"/>
      <c r="W189" s="82"/>
      <c r="X189" s="82"/>
      <c r="Y189" s="82"/>
      <c r="Z189" s="82"/>
      <c r="AA189" s="62"/>
      <c r="AB189" s="68"/>
      <c r="AC189" s="70"/>
      <c r="AD189" s="82"/>
      <c r="AE189" s="82"/>
      <c r="AF189" s="82"/>
      <c r="AG189" s="82"/>
      <c r="AH189" s="82"/>
      <c r="AI189" s="82"/>
    </row>
    <row r="190" spans="1:35" ht="122.25" customHeight="1">
      <c r="A190" s="65">
        <f>AC190</f>
        <v>179.9</v>
      </c>
      <c r="B190" s="29"/>
      <c r="C190" s="29"/>
      <c r="D190" s="29"/>
      <c r="E190" s="158"/>
      <c r="F190" s="158"/>
      <c r="G190" s="158"/>
      <c r="H190" s="156"/>
      <c r="I190" s="156"/>
      <c r="J190" s="156"/>
      <c r="K190" s="156"/>
      <c r="L190" s="82"/>
      <c r="M190" s="82"/>
      <c r="N190" s="82"/>
      <c r="O190" s="82"/>
      <c r="P190" s="82"/>
      <c r="Q190" s="82"/>
      <c r="R190" s="82"/>
      <c r="S190" s="68"/>
      <c r="T190" s="82"/>
      <c r="U190" s="82"/>
      <c r="V190" s="68"/>
      <c r="W190" s="82"/>
      <c r="X190" s="82"/>
      <c r="Y190" s="82"/>
      <c r="Z190" s="82"/>
      <c r="AA190" s="29" t="s">
        <v>133</v>
      </c>
      <c r="AB190" s="64" t="s">
        <v>136</v>
      </c>
      <c r="AC190" s="70">
        <v>179.9</v>
      </c>
      <c r="AD190" s="82"/>
      <c r="AE190" s="82"/>
      <c r="AF190" s="82"/>
      <c r="AG190" s="82"/>
      <c r="AH190" s="82"/>
      <c r="AI190" s="82"/>
    </row>
    <row r="191" spans="1:35" ht="76.5">
      <c r="A191" s="65">
        <f>AC191</f>
        <v>34.369999999999997</v>
      </c>
      <c r="B191" s="29"/>
      <c r="C191" s="29"/>
      <c r="D191" s="29"/>
      <c r="E191" s="158"/>
      <c r="F191" s="158"/>
      <c r="G191" s="158"/>
      <c r="H191" s="156"/>
      <c r="I191" s="156"/>
      <c r="J191" s="156"/>
      <c r="K191" s="156"/>
      <c r="L191" s="82"/>
      <c r="M191" s="82"/>
      <c r="N191" s="82"/>
      <c r="O191" s="82"/>
      <c r="P191" s="82"/>
      <c r="Q191" s="82"/>
      <c r="R191" s="82"/>
      <c r="S191" s="68"/>
      <c r="T191" s="70"/>
      <c r="U191" s="82"/>
      <c r="V191" s="29"/>
      <c r="W191" s="82"/>
      <c r="X191" s="82"/>
      <c r="Y191" s="82"/>
      <c r="Z191" s="82"/>
      <c r="AA191" s="29" t="s">
        <v>132</v>
      </c>
      <c r="AB191" s="68" t="s">
        <v>137</v>
      </c>
      <c r="AC191" s="80">
        <v>34.369999999999997</v>
      </c>
      <c r="AD191" s="82"/>
      <c r="AE191" s="82"/>
      <c r="AF191" s="82"/>
      <c r="AG191" s="82"/>
      <c r="AH191" s="82"/>
      <c r="AI191" s="82"/>
    </row>
    <row r="192" spans="1:35">
      <c r="A192" s="163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</row>
    <row r="193" spans="1:35" ht="15">
      <c r="A193" s="163" t="s">
        <v>47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</row>
    <row r="194" spans="1:35" ht="15">
      <c r="A194" s="163" t="s">
        <v>45</v>
      </c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</row>
    <row r="195" spans="1:35">
      <c r="A195" s="71" t="s">
        <v>145</v>
      </c>
      <c r="E195" s="44"/>
      <c r="F195" s="44"/>
    </row>
    <row r="196" spans="1:35">
      <c r="E196" s="45"/>
      <c r="F196" s="45"/>
      <c r="G196" s="43"/>
    </row>
  </sheetData>
  <autoFilter ref="A6:AI8"/>
  <mergeCells count="188">
    <mergeCell ref="E18:E19"/>
    <mergeCell ref="F18:F19"/>
    <mergeCell ref="G18:G19"/>
    <mergeCell ref="H18:H19"/>
    <mergeCell ref="I18:I19"/>
    <mergeCell ref="J18:J19"/>
    <mergeCell ref="K18:K19"/>
    <mergeCell ref="E20:E21"/>
    <mergeCell ref="F20:F21"/>
    <mergeCell ref="G20:G21"/>
    <mergeCell ref="H20:H21"/>
    <mergeCell ref="I20:I21"/>
    <mergeCell ref="J20:J21"/>
    <mergeCell ref="K20:K21"/>
    <mergeCell ref="E14:E15"/>
    <mergeCell ref="F14:F15"/>
    <mergeCell ref="G14:G15"/>
    <mergeCell ref="H14:H15"/>
    <mergeCell ref="I14:I15"/>
    <mergeCell ref="J14:J15"/>
    <mergeCell ref="K14:K15"/>
    <mergeCell ref="E16:E17"/>
    <mergeCell ref="F16:F17"/>
    <mergeCell ref="G16:G17"/>
    <mergeCell ref="H16:H17"/>
    <mergeCell ref="I16:I17"/>
    <mergeCell ref="J16:J17"/>
    <mergeCell ref="K16:K17"/>
    <mergeCell ref="E87:E89"/>
    <mergeCell ref="G87:G89"/>
    <mergeCell ref="E90:E91"/>
    <mergeCell ref="G90:G91"/>
    <mergeCell ref="K90:K91"/>
    <mergeCell ref="K112:K115"/>
    <mergeCell ref="K116:K119"/>
    <mergeCell ref="K120:K127"/>
    <mergeCell ref="K138:K143"/>
    <mergeCell ref="F100:F105"/>
    <mergeCell ref="I100:I105"/>
    <mergeCell ref="J100:J105"/>
    <mergeCell ref="K100:K105"/>
    <mergeCell ref="E100:E105"/>
    <mergeCell ref="J128:J131"/>
    <mergeCell ref="I128:I131"/>
    <mergeCell ref="F128:F131"/>
    <mergeCell ref="E128:E131"/>
    <mergeCell ref="J38:J43"/>
    <mergeCell ref="I38:I43"/>
    <mergeCell ref="J34:J37"/>
    <mergeCell ref="H34:H37"/>
    <mergeCell ref="G34:G37"/>
    <mergeCell ref="I46:I61"/>
    <mergeCell ref="H46:H61"/>
    <mergeCell ref="K144:K150"/>
    <mergeCell ref="K167:K171"/>
    <mergeCell ref="K152:K159"/>
    <mergeCell ref="K160:K165"/>
    <mergeCell ref="K92:K99"/>
    <mergeCell ref="G128:G131"/>
    <mergeCell ref="K87:K89"/>
    <mergeCell ref="K128:K136"/>
    <mergeCell ref="G100:G105"/>
    <mergeCell ref="H74:H80"/>
    <mergeCell ref="G46:G61"/>
    <mergeCell ref="J66:J73"/>
    <mergeCell ref="I66:I73"/>
    <mergeCell ref="H66:H73"/>
    <mergeCell ref="G66:G73"/>
    <mergeCell ref="A192:AI192"/>
    <mergeCell ref="F66:F73"/>
    <mergeCell ref="E66:E73"/>
    <mergeCell ref="K179:K180"/>
    <mergeCell ref="J179:J180"/>
    <mergeCell ref="I179:I180"/>
    <mergeCell ref="H179:H180"/>
    <mergeCell ref="G179:G180"/>
    <mergeCell ref="F179:F180"/>
    <mergeCell ref="E179:E180"/>
    <mergeCell ref="H100:H105"/>
    <mergeCell ref="J82:J86"/>
    <mergeCell ref="I82:I86"/>
    <mergeCell ref="K74:K80"/>
    <mergeCell ref="J74:J80"/>
    <mergeCell ref="I74:I80"/>
    <mergeCell ref="J188:J191"/>
    <mergeCell ref="I188:I191"/>
    <mergeCell ref="F172:F176"/>
    <mergeCell ref="K184:K185"/>
    <mergeCell ref="G74:G80"/>
    <mergeCell ref="H82:H86"/>
    <mergeCell ref="G82:G86"/>
    <mergeCell ref="H128:H131"/>
    <mergeCell ref="A1:AI1"/>
    <mergeCell ref="AG4:AI4"/>
    <mergeCell ref="A2:AI2"/>
    <mergeCell ref="K3:K5"/>
    <mergeCell ref="E25:E26"/>
    <mergeCell ref="F25:F26"/>
    <mergeCell ref="G25:G26"/>
    <mergeCell ref="H25:H26"/>
    <mergeCell ref="I25:I26"/>
    <mergeCell ref="J25:J26"/>
    <mergeCell ref="E9:E10"/>
    <mergeCell ref="F9:F10"/>
    <mergeCell ref="G9:G10"/>
    <mergeCell ref="H9:H10"/>
    <mergeCell ref="I9:I10"/>
    <mergeCell ref="J9:J10"/>
    <mergeCell ref="K9:K10"/>
    <mergeCell ref="E11:E13"/>
    <mergeCell ref="F11:F13"/>
    <mergeCell ref="G11:G13"/>
    <mergeCell ref="H11:H13"/>
    <mergeCell ref="I11:I13"/>
    <mergeCell ref="J11:J13"/>
    <mergeCell ref="K11:K13"/>
    <mergeCell ref="K25:K26"/>
    <mergeCell ref="F82:F86"/>
    <mergeCell ref="E82:E86"/>
    <mergeCell ref="K38:K43"/>
    <mergeCell ref="K66:K73"/>
    <mergeCell ref="K63:K65"/>
    <mergeCell ref="I63:I65"/>
    <mergeCell ref="H63:H65"/>
    <mergeCell ref="G63:G65"/>
    <mergeCell ref="F63:F65"/>
    <mergeCell ref="E63:E65"/>
    <mergeCell ref="K34:K37"/>
    <mergeCell ref="H38:H43"/>
    <mergeCell ref="G38:G43"/>
    <mergeCell ref="F38:F43"/>
    <mergeCell ref="E38:E43"/>
    <mergeCell ref="F74:F80"/>
    <mergeCell ref="E74:E80"/>
    <mergeCell ref="F46:F61"/>
    <mergeCell ref="E46:E61"/>
    <mergeCell ref="J63:J65"/>
    <mergeCell ref="I34:I37"/>
    <mergeCell ref="G27:G28"/>
    <mergeCell ref="H27:H28"/>
    <mergeCell ref="A193:AI193"/>
    <mergeCell ref="A194:AI194"/>
    <mergeCell ref="O4:Q4"/>
    <mergeCell ref="R4:T4"/>
    <mergeCell ref="U4:W4"/>
    <mergeCell ref="X4:Z4"/>
    <mergeCell ref="AA4:AC4"/>
    <mergeCell ref="AD4:AF4"/>
    <mergeCell ref="A3:A5"/>
    <mergeCell ref="B3:B5"/>
    <mergeCell ref="E3:E5"/>
    <mergeCell ref="F3:F5"/>
    <mergeCell ref="H3:H5"/>
    <mergeCell ref="L3:N4"/>
    <mergeCell ref="D3:D5"/>
    <mergeCell ref="G3:G5"/>
    <mergeCell ref="J3:J5"/>
    <mergeCell ref="O3:AI3"/>
    <mergeCell ref="K82:K86"/>
    <mergeCell ref="C3:C5"/>
    <mergeCell ref="I3:I5"/>
    <mergeCell ref="K188:K191"/>
    <mergeCell ref="E27:E28"/>
    <mergeCell ref="F27:F28"/>
    <mergeCell ref="I27:I28"/>
    <mergeCell ref="J27:J28"/>
    <mergeCell ref="K27:K28"/>
    <mergeCell ref="H188:H191"/>
    <mergeCell ref="G188:G191"/>
    <mergeCell ref="F188:F191"/>
    <mergeCell ref="E188:E191"/>
    <mergeCell ref="E172:E176"/>
    <mergeCell ref="K182:K183"/>
    <mergeCell ref="J182:J183"/>
    <mergeCell ref="I182:I183"/>
    <mergeCell ref="H182:H183"/>
    <mergeCell ref="G182:G183"/>
    <mergeCell ref="F182:F183"/>
    <mergeCell ref="E182:E183"/>
    <mergeCell ref="K172:K176"/>
    <mergeCell ref="J172:J176"/>
    <mergeCell ref="I172:I176"/>
    <mergeCell ref="H172:H176"/>
    <mergeCell ref="G172:G176"/>
    <mergeCell ref="F34:F37"/>
    <mergeCell ref="E34:E37"/>
    <mergeCell ref="K46:K61"/>
    <mergeCell ref="J46:J61"/>
  </mergeCells>
  <dataValidations count="3">
    <dataValidation operator="greaterThan" allowBlank="1" showInputMessage="1" showErrorMessage="1" sqref="P82 O90:O99 P86:P89 P84 AE74:AE76 M74:M79 Y74:Y75 V74:V78 V66 AE66:AE68 S66:S72 AB66 M63:M64 V63 AE63:AE64 S63 V38:V40 Y38:Y45 AB38:AB41 AE38:AE39 P38 AB27 Y28 AE27 AE30:AE31 R30:R33 V30 M34 S34 AE34:AE35 S36:T36"/>
    <dataValidation type="decimal" operator="greaterThan" allowBlank="1" showInputMessage="1" showErrorMessage="1" errorTitle="Ошибка заполнения!" error="Может быть введено только действительное число больше нуля" sqref="AC27 AF74:AF76 N74:N79 Z74:Z75 W74:W78 T74 AF66:AF68 T66:T72 AC66 W66 N63:N64 W63 AF63:AF64 T63 Z38:Z45 AC38:AC41 AF38:AF39 W39:W40 AF31:AF33 W30:W33">
      <formula1>0</formula1>
    </dataValidation>
    <dataValidation type="whole" operator="greaterThan" allowBlank="1" showInputMessage="1" showErrorMessage="1" errorTitle="Ошибка заполнения!" error="Может быть введено только целое число больше нуля" sqref="Q46:Q54 N46:N48 Z46:Z61 W46:W56">
      <formula1>0</formula1>
    </dataValidation>
  </dataValidations>
  <pageMargins left="0.11811023622047245" right="3.937007874015748E-2" top="0.58916666666666662" bottom="0.23622047244094491" header="0.23622047244094491" footer="0.19685039370078741"/>
  <pageSetup paperSize="9" scale="28" firstPageNumber="118" pageOrder="overThenDown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view="pageLayout" topLeftCell="A16" zoomScale="66" zoomScaleSheetLayoutView="69" zoomScalePageLayoutView="66" workbookViewId="0">
      <selection activeCell="B8" sqref="B8"/>
    </sheetView>
  </sheetViews>
  <sheetFormatPr defaultRowHeight="15"/>
  <cols>
    <col min="1" max="1" width="32.140625" style="2" customWidth="1"/>
    <col min="2" max="2" width="21.28515625" style="2" customWidth="1"/>
    <col min="3" max="3" width="17.5703125" style="2" customWidth="1"/>
    <col min="4" max="4" width="23.85546875" style="2" customWidth="1"/>
    <col min="5" max="5" width="19.5703125" style="2" customWidth="1"/>
    <col min="6" max="6" width="19" style="2" customWidth="1"/>
    <col min="7" max="7" width="16.5703125" style="2" customWidth="1"/>
    <col min="8" max="8" width="14.140625" style="2" customWidth="1"/>
    <col min="9" max="9" width="19" style="2" customWidth="1"/>
    <col min="10" max="10" width="16.5703125" style="2" customWidth="1"/>
    <col min="11" max="11" width="15.85546875" style="2" customWidth="1"/>
    <col min="12" max="12" width="14" style="2" customWidth="1"/>
    <col min="13" max="13" width="19.85546875" style="2" customWidth="1"/>
  </cols>
  <sheetData>
    <row r="1" spans="1:13" ht="66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66" customHeight="1">
      <c r="A2" s="188" t="s">
        <v>176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59" customFormat="1" ht="46.5" customHeight="1">
      <c r="A3" s="198" t="s">
        <v>0</v>
      </c>
      <c r="B3" s="183" t="s">
        <v>54</v>
      </c>
      <c r="C3" s="183" t="s">
        <v>58</v>
      </c>
      <c r="D3" s="183" t="s">
        <v>56</v>
      </c>
      <c r="E3" s="183" t="s">
        <v>67</v>
      </c>
      <c r="F3" s="183" t="s">
        <v>69</v>
      </c>
      <c r="G3" s="183" t="s">
        <v>68</v>
      </c>
      <c r="H3" s="186" t="s">
        <v>42</v>
      </c>
      <c r="I3" s="186"/>
      <c r="J3" s="195"/>
      <c r="K3" s="195"/>
      <c r="L3" s="195"/>
      <c r="M3" s="195"/>
    </row>
    <row r="4" spans="1:13" s="59" customFormat="1" ht="158.25" customHeight="1">
      <c r="A4" s="199"/>
      <c r="B4" s="184"/>
      <c r="C4" s="184"/>
      <c r="D4" s="184"/>
      <c r="E4" s="184"/>
      <c r="F4" s="184"/>
      <c r="G4" s="184"/>
      <c r="H4" s="186" t="s">
        <v>31</v>
      </c>
      <c r="I4" s="186" t="s">
        <v>43</v>
      </c>
      <c r="J4" s="186" t="s">
        <v>14</v>
      </c>
      <c r="K4" s="186" t="s">
        <v>40</v>
      </c>
      <c r="L4" s="186" t="s">
        <v>13</v>
      </c>
      <c r="M4" s="186" t="s">
        <v>125</v>
      </c>
    </row>
    <row r="5" spans="1:13" s="59" customFormat="1" ht="71.25" customHeight="1">
      <c r="A5" s="200"/>
      <c r="B5" s="185"/>
      <c r="C5" s="185"/>
      <c r="D5" s="185"/>
      <c r="E5" s="185"/>
      <c r="F5" s="185"/>
      <c r="G5" s="185"/>
      <c r="H5" s="187"/>
      <c r="I5" s="187"/>
      <c r="J5" s="187"/>
      <c r="K5" s="187"/>
      <c r="L5" s="187"/>
      <c r="M5" s="187"/>
    </row>
    <row r="6" spans="1:13" ht="22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s="20" customFormat="1" ht="30.75" customHeight="1">
      <c r="A7" s="39" t="s">
        <v>76</v>
      </c>
      <c r="B7" s="40"/>
      <c r="C7" s="39">
        <v>99</v>
      </c>
      <c r="D7" s="40"/>
      <c r="E7" s="40"/>
      <c r="F7" s="40"/>
      <c r="G7" s="40"/>
      <c r="H7" s="48"/>
      <c r="I7" s="48"/>
      <c r="J7" s="48"/>
      <c r="K7" s="28"/>
      <c r="L7" s="28"/>
      <c r="M7" s="28"/>
    </row>
    <row r="8" spans="1:13" ht="36.75" customHeight="1">
      <c r="A8" s="155" t="s">
        <v>151</v>
      </c>
      <c r="B8" s="33"/>
      <c r="C8" s="33"/>
      <c r="D8" s="33"/>
      <c r="E8" s="144"/>
      <c r="F8" s="33"/>
      <c r="G8" s="144"/>
      <c r="H8" s="78"/>
      <c r="I8" s="78"/>
      <c r="J8" s="78"/>
      <c r="K8" s="33"/>
      <c r="L8" s="33"/>
      <c r="M8" s="33"/>
    </row>
    <row r="9" spans="1:13" ht="63.75" customHeight="1">
      <c r="A9" s="156"/>
      <c r="B9" s="33"/>
      <c r="C9" s="33"/>
      <c r="D9" s="33"/>
      <c r="E9" s="144">
        <v>396</v>
      </c>
      <c r="F9" s="144"/>
      <c r="G9" s="144">
        <v>4</v>
      </c>
      <c r="H9" s="78" t="s">
        <v>81</v>
      </c>
      <c r="I9" s="78" t="s">
        <v>126</v>
      </c>
      <c r="J9" s="78" t="s">
        <v>127</v>
      </c>
      <c r="K9" s="33">
        <v>8</v>
      </c>
      <c r="L9" s="33">
        <v>360</v>
      </c>
      <c r="M9" s="33">
        <v>50</v>
      </c>
    </row>
    <row r="10" spans="1:13" ht="62.25" customHeight="1">
      <c r="A10" s="159"/>
      <c r="B10" s="33"/>
      <c r="C10" s="33"/>
      <c r="D10" s="33"/>
      <c r="E10" s="144"/>
      <c r="F10" s="144"/>
      <c r="G10" s="144"/>
      <c r="H10" s="78" t="s">
        <v>113</v>
      </c>
      <c r="I10" s="78" t="s">
        <v>126</v>
      </c>
      <c r="J10" s="78" t="s">
        <v>127</v>
      </c>
      <c r="K10" s="33"/>
      <c r="L10" s="33"/>
      <c r="M10" s="33"/>
    </row>
    <row r="11" spans="1:13" ht="133.5" customHeight="1">
      <c r="A11" s="29" t="s">
        <v>139</v>
      </c>
      <c r="B11" s="33"/>
      <c r="C11" s="33"/>
      <c r="D11" s="33"/>
      <c r="E11" s="144">
        <f>K11*M11*C$7/100</f>
        <v>150.47999999999999</v>
      </c>
      <c r="F11" s="144"/>
      <c r="G11" s="144">
        <f>K11*M11-E11</f>
        <v>1.5200000000000102</v>
      </c>
      <c r="H11" s="78" t="s">
        <v>81</v>
      </c>
      <c r="I11" s="78" t="s">
        <v>82</v>
      </c>
      <c r="J11" s="78" t="s">
        <v>83</v>
      </c>
      <c r="K11" s="33">
        <v>20</v>
      </c>
      <c r="L11" s="33">
        <v>28</v>
      </c>
      <c r="M11" s="33">
        <v>7.6</v>
      </c>
    </row>
    <row r="12" spans="1:13" ht="91.5" customHeight="1">
      <c r="A12" s="29" t="s">
        <v>112</v>
      </c>
      <c r="B12" s="33"/>
      <c r="C12" s="33"/>
      <c r="D12" s="33"/>
      <c r="E12" s="144">
        <v>59.4</v>
      </c>
      <c r="F12" s="33"/>
      <c r="G12" s="144">
        <v>0.6</v>
      </c>
      <c r="H12" s="78" t="s">
        <v>81</v>
      </c>
      <c r="I12" s="78" t="s">
        <v>126</v>
      </c>
      <c r="J12" s="78" t="s">
        <v>111</v>
      </c>
      <c r="K12" s="33">
        <v>6</v>
      </c>
      <c r="L12" s="33">
        <v>360</v>
      </c>
      <c r="M12" s="144">
        <v>10</v>
      </c>
    </row>
    <row r="13" spans="1:13" ht="49.5" customHeight="1">
      <c r="A13" s="155" t="s">
        <v>152</v>
      </c>
      <c r="B13" s="33"/>
      <c r="C13" s="33"/>
      <c r="D13" s="33"/>
      <c r="E13" s="144">
        <f>SUM(E14:E14)</f>
        <v>157.59315000000001</v>
      </c>
      <c r="F13" s="144"/>
      <c r="G13" s="144">
        <f>SUM(G14:G14)</f>
        <v>1.5918499999999938</v>
      </c>
      <c r="H13" s="78"/>
      <c r="I13" s="78"/>
      <c r="J13" s="78"/>
      <c r="K13" s="33"/>
      <c r="L13" s="33"/>
      <c r="M13" s="33"/>
    </row>
    <row r="14" spans="1:13" ht="141.75" customHeight="1">
      <c r="A14" s="156"/>
      <c r="B14" s="33"/>
      <c r="C14" s="33"/>
      <c r="D14" s="33"/>
      <c r="E14" s="144">
        <f>K14*M14*C$7/100</f>
        <v>157.59315000000001</v>
      </c>
      <c r="F14" s="33"/>
      <c r="G14" s="144">
        <f>K14*M14-E14</f>
        <v>1.5918499999999938</v>
      </c>
      <c r="H14" s="78" t="s">
        <v>113</v>
      </c>
      <c r="I14" s="78" t="s">
        <v>123</v>
      </c>
      <c r="J14" s="78" t="s">
        <v>124</v>
      </c>
      <c r="K14" s="33">
        <v>13</v>
      </c>
      <c r="L14" s="33">
        <v>72</v>
      </c>
      <c r="M14" s="33">
        <v>12.244999999999999</v>
      </c>
    </row>
    <row r="15" spans="1:13" ht="67.5" customHeight="1">
      <c r="A15" s="191"/>
      <c r="B15" s="27"/>
      <c r="C15" s="27"/>
      <c r="D15" s="27"/>
      <c r="E15" s="145"/>
      <c r="F15" s="145"/>
      <c r="G15" s="145"/>
      <c r="H15" s="50"/>
      <c r="I15" s="50"/>
      <c r="J15" s="50"/>
      <c r="K15" s="27"/>
      <c r="L15" s="27"/>
      <c r="M15" s="27"/>
    </row>
    <row r="16" spans="1:13" ht="15.75">
      <c r="A16" s="192"/>
      <c r="B16" s="83"/>
      <c r="C16" s="83"/>
      <c r="D16" s="83"/>
      <c r="E16" s="31"/>
      <c r="F16" s="31"/>
      <c r="G16" s="31"/>
      <c r="H16" s="51"/>
      <c r="I16" s="52"/>
      <c r="J16" s="49"/>
      <c r="K16" s="83"/>
      <c r="L16" s="83"/>
      <c r="M16" s="83"/>
    </row>
    <row r="17" spans="1:13" ht="15.75">
      <c r="A17" s="193"/>
      <c r="B17" s="83"/>
      <c r="C17" s="83"/>
      <c r="D17" s="83"/>
      <c r="E17" s="83"/>
      <c r="F17" s="83"/>
      <c r="G17" s="83"/>
      <c r="H17" s="53"/>
      <c r="I17" s="74"/>
      <c r="J17" s="49"/>
      <c r="K17" s="83"/>
      <c r="L17" s="83"/>
      <c r="M17" s="31"/>
    </row>
    <row r="18" spans="1:13" ht="117" customHeight="1">
      <c r="A18" s="35"/>
      <c r="B18" s="27"/>
      <c r="C18" s="27"/>
      <c r="D18" s="27"/>
      <c r="E18" s="145"/>
      <c r="F18" s="145"/>
      <c r="G18" s="145"/>
      <c r="H18" s="50"/>
      <c r="I18" s="50"/>
      <c r="J18" s="50"/>
      <c r="K18" s="27"/>
      <c r="L18" s="27"/>
      <c r="M18" s="145"/>
    </row>
    <row r="19" spans="1:13" ht="39" customHeight="1">
      <c r="A19" s="196" t="s">
        <v>59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</row>
    <row r="20" spans="1:13" ht="21.75" customHeight="1">
      <c r="A20" s="189" t="s">
        <v>15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>
      <c r="A21" s="6"/>
      <c r="B21" s="6"/>
      <c r="C21" s="6"/>
      <c r="D21" s="6"/>
      <c r="E21" s="46"/>
      <c r="F21" s="47"/>
      <c r="G21" s="6"/>
      <c r="H21" s="6"/>
      <c r="I21" s="6"/>
      <c r="J21" s="6"/>
      <c r="K21" s="6"/>
      <c r="L21" s="6"/>
      <c r="M21" s="6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</sheetData>
  <mergeCells count="21">
    <mergeCell ref="A20:M20"/>
    <mergeCell ref="A15:A17"/>
    <mergeCell ref="A13:A14"/>
    <mergeCell ref="A8:A10"/>
    <mergeCell ref="A1:M1"/>
    <mergeCell ref="H3:M3"/>
    <mergeCell ref="A19:M19"/>
    <mergeCell ref="A3:A5"/>
    <mergeCell ref="B3:B5"/>
    <mergeCell ref="E3:E5"/>
    <mergeCell ref="F3:F5"/>
    <mergeCell ref="H4:H5"/>
    <mergeCell ref="I4:I5"/>
    <mergeCell ref="J4:J5"/>
    <mergeCell ref="C3:C5"/>
    <mergeCell ref="D3:D5"/>
    <mergeCell ref="G3:G5"/>
    <mergeCell ref="K4:K5"/>
    <mergeCell ref="L4:L5"/>
    <mergeCell ref="M4:M5"/>
    <mergeCell ref="A2:M2"/>
  </mergeCells>
  <pageMargins left="0.39370078740157483" right="0.19685039370078741" top="0.70866141732283472" bottom="0.23622047244094491" header="0.31496062992125984" footer="0.19685039370078741"/>
  <pageSetup paperSize="9" scale="52" firstPageNumber="126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7"/>
  <sheetViews>
    <sheetView view="pageLayout" topLeftCell="K4" zoomScale="77" zoomScaleSheetLayoutView="90" zoomScalePageLayoutView="77" workbookViewId="0">
      <selection activeCell="AA4" sqref="AA4"/>
    </sheetView>
  </sheetViews>
  <sheetFormatPr defaultRowHeight="15"/>
  <cols>
    <col min="1" max="1" width="18.85546875" customWidth="1"/>
    <col min="2" max="2" width="21.42578125" customWidth="1"/>
    <col min="3" max="3" width="18.140625" customWidth="1"/>
    <col min="4" max="4" width="19.28515625" customWidth="1"/>
    <col min="5" max="5" width="10.28515625" customWidth="1"/>
    <col min="6" max="6" width="14.5703125" customWidth="1"/>
    <col min="7" max="7" width="14.42578125" customWidth="1"/>
    <col min="8" max="9" width="13" customWidth="1"/>
    <col min="10" max="10" width="9.7109375" customWidth="1"/>
    <col min="11" max="12" width="14.5703125" customWidth="1"/>
    <col min="13" max="13" width="12.42578125" customWidth="1"/>
    <col min="14" max="14" width="12.5703125" customWidth="1"/>
    <col min="15" max="15" width="10.28515625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7" width="14.140625" customWidth="1"/>
    <col min="28" max="28" width="11.7109375" customWidth="1"/>
    <col min="29" max="29" width="12.85546875" customWidth="1"/>
  </cols>
  <sheetData>
    <row r="1" spans="1:54" ht="59.2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201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9"/>
      <c r="BA1" s="9"/>
      <c r="BB1" s="9"/>
    </row>
    <row r="2" spans="1:54" ht="59.25" customHeight="1">
      <c r="A2" s="152" t="s">
        <v>173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208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3"/>
      <c r="BA2" s="73"/>
      <c r="BB2" s="73"/>
    </row>
    <row r="3" spans="1:54" ht="108.75" customHeight="1">
      <c r="A3" s="202" t="s">
        <v>0</v>
      </c>
      <c r="B3" s="186" t="s">
        <v>180</v>
      </c>
      <c r="C3" s="186" t="s">
        <v>181</v>
      </c>
      <c r="D3" s="186" t="s">
        <v>182</v>
      </c>
      <c r="E3" s="186" t="s">
        <v>183</v>
      </c>
      <c r="F3" s="205"/>
      <c r="G3" s="205"/>
      <c r="H3" s="205"/>
      <c r="I3" s="205"/>
      <c r="J3" s="186" t="s">
        <v>184</v>
      </c>
      <c r="K3" s="186"/>
      <c r="L3" s="186"/>
      <c r="M3" s="186"/>
      <c r="N3" s="205"/>
      <c r="O3" s="186" t="s">
        <v>185</v>
      </c>
      <c r="P3" s="186"/>
      <c r="Q3" s="186"/>
      <c r="R3" s="186"/>
      <c r="S3" s="206"/>
      <c r="T3" s="202" t="s">
        <v>186</v>
      </c>
      <c r="U3" s="202"/>
      <c r="V3" s="202"/>
      <c r="W3" s="202"/>
      <c r="X3" s="202"/>
      <c r="Y3" s="202" t="s">
        <v>484</v>
      </c>
      <c r="Z3" s="202"/>
      <c r="AA3" s="202"/>
      <c r="AB3" s="202"/>
      <c r="AC3" s="205"/>
    </row>
    <row r="4" spans="1:54" ht="258" customHeight="1">
      <c r="A4" s="203"/>
      <c r="B4" s="204"/>
      <c r="C4" s="186"/>
      <c r="D4" s="207"/>
      <c r="E4" s="13" t="s">
        <v>60</v>
      </c>
      <c r="F4" s="13" t="s">
        <v>74</v>
      </c>
      <c r="G4" s="14" t="s">
        <v>75</v>
      </c>
      <c r="H4" s="13" t="s">
        <v>32</v>
      </c>
      <c r="I4" s="14" t="s">
        <v>61</v>
      </c>
      <c r="J4" s="13" t="s">
        <v>34</v>
      </c>
      <c r="K4" s="13" t="s">
        <v>33</v>
      </c>
      <c r="L4" s="14" t="s">
        <v>75</v>
      </c>
      <c r="M4" s="13" t="s">
        <v>32</v>
      </c>
      <c r="N4" s="14" t="s">
        <v>61</v>
      </c>
      <c r="O4" s="13" t="s">
        <v>34</v>
      </c>
      <c r="P4" s="13" t="s">
        <v>33</v>
      </c>
      <c r="Q4" s="14" t="s">
        <v>75</v>
      </c>
      <c r="R4" s="13" t="s">
        <v>32</v>
      </c>
      <c r="S4" s="13" t="s">
        <v>35</v>
      </c>
      <c r="T4" s="13" t="s">
        <v>34</v>
      </c>
      <c r="U4" s="13" t="s">
        <v>33</v>
      </c>
      <c r="V4" s="14" t="s">
        <v>75</v>
      </c>
      <c r="W4" s="13" t="s">
        <v>32</v>
      </c>
      <c r="X4" s="14" t="s">
        <v>61</v>
      </c>
      <c r="Y4" s="13" t="s">
        <v>34</v>
      </c>
      <c r="Z4" s="13" t="s">
        <v>33</v>
      </c>
      <c r="AA4" s="14" t="s">
        <v>75</v>
      </c>
      <c r="AB4" s="13" t="s">
        <v>32</v>
      </c>
      <c r="AC4" s="14" t="s">
        <v>61</v>
      </c>
    </row>
    <row r="5" spans="1:54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  <c r="AC5" s="7">
        <v>29</v>
      </c>
    </row>
    <row r="6" spans="1:54" s="58" customFormat="1" ht="20.25" customHeight="1">
      <c r="A6" s="54" t="s">
        <v>76</v>
      </c>
      <c r="B6" s="55">
        <v>58374.1</v>
      </c>
      <c r="C6" s="55">
        <v>57790.400000000001</v>
      </c>
      <c r="D6" s="56">
        <v>583.70000000000005</v>
      </c>
      <c r="E6" s="57">
        <v>2755</v>
      </c>
      <c r="F6" s="56">
        <v>2727.5</v>
      </c>
      <c r="G6" s="55">
        <v>99</v>
      </c>
      <c r="H6" s="56">
        <v>27.5</v>
      </c>
      <c r="I6" s="55">
        <v>1</v>
      </c>
      <c r="J6" s="55">
        <v>49193.9</v>
      </c>
      <c r="K6" s="55">
        <v>48702.04</v>
      </c>
      <c r="L6" s="55">
        <v>99</v>
      </c>
      <c r="M6" s="55">
        <v>491.9</v>
      </c>
      <c r="N6" s="55">
        <v>1</v>
      </c>
      <c r="O6" s="55">
        <v>1298.75</v>
      </c>
      <c r="P6" s="55">
        <v>1285.76</v>
      </c>
      <c r="Q6" s="55">
        <v>99</v>
      </c>
      <c r="R6" s="55">
        <v>12.9</v>
      </c>
      <c r="S6" s="55">
        <v>1</v>
      </c>
      <c r="T6" s="55">
        <v>1651.2</v>
      </c>
      <c r="U6" s="55">
        <v>1634.7</v>
      </c>
      <c r="V6" s="55">
        <v>99</v>
      </c>
      <c r="W6" s="55">
        <v>16.5</v>
      </c>
      <c r="X6" s="55">
        <v>1</v>
      </c>
      <c r="Y6" s="54">
        <v>3475.2</v>
      </c>
      <c r="Z6" s="54">
        <v>3440.4</v>
      </c>
      <c r="AA6" s="54">
        <v>99</v>
      </c>
      <c r="AB6" s="54">
        <v>34.799999999999997</v>
      </c>
      <c r="AC6" s="54">
        <v>1</v>
      </c>
    </row>
    <row r="7" spans="1:54">
      <c r="B7" s="41"/>
    </row>
    <row r="9" spans="1:54" hidden="1">
      <c r="A9" s="75" t="str">
        <f>'Реаб оборудование+оргтехника '!A8</f>
        <v xml:space="preserve">Мероприятие 2.1.3. Оснащение реабилитационным оборудованием профессиональных образовательных организаций, осуществляющих (предоставляющих) реабилитационные услуги (мероприятия) инвалидам и детям инвалидам </v>
      </c>
      <c r="B9" s="41">
        <f>'Реаб оборудование+оргтехника '!E8</f>
        <v>4952.3</v>
      </c>
      <c r="C9" s="41"/>
      <c r="D9" s="41">
        <f>'Реаб оборудование+оргтехника '!G8</f>
        <v>372.8</v>
      </c>
      <c r="F9">
        <f>'[1]Р ИТОГО'!$F$78</f>
        <v>1603.5</v>
      </c>
      <c r="G9">
        <f>'[1]Р ИТОГО'!$G$78</f>
        <v>16.2</v>
      </c>
      <c r="I9" s="76">
        <f>B9-F9</f>
        <v>3348.8</v>
      </c>
      <c r="J9" s="76">
        <f>D9-G9</f>
        <v>356.6</v>
      </c>
    </row>
    <row r="10" spans="1:54" hidden="1">
      <c r="A10" s="75" t="str">
        <f>'Реаб оборудование+оргтехника '!A24</f>
        <v>Мероприятие 4.1.1. Оснащение реабилитационным оборудованием организаций нестационарного социального обслуживания, осуществляющих социальную реабилитацию инвалидов, в том числе детей-инвалидов</v>
      </c>
      <c r="B10" s="41">
        <f>'Реаб оборудование+оргтехника '!E24</f>
        <v>18910.2</v>
      </c>
      <c r="C10" s="41"/>
      <c r="D10" s="41">
        <f>'Реаб оборудование+оргтехника '!G24</f>
        <v>191.01</v>
      </c>
      <c r="F10">
        <f>'[1]Р ИТОГО'!$F$142</f>
        <v>6754.7</v>
      </c>
      <c r="G10">
        <f>'[1]Р ИТОГО'!$G$142</f>
        <v>68.2</v>
      </c>
      <c r="I10" s="76">
        <f t="shared" ref="I10:I27" si="0">B10-F10</f>
        <v>12155.5</v>
      </c>
      <c r="J10" s="76">
        <f t="shared" ref="J10:J27" si="1">D10-G10</f>
        <v>122.80999999999999</v>
      </c>
    </row>
    <row r="11" spans="1:54" hidden="1">
      <c r="A11" s="75" t="str">
        <f>'Реаб оборудование+оргтехника '!A81</f>
        <v>Мероприятие 4.1.2. Оснащение реабилитационным оборудованием организаций стационарного социального обслуживания, необходимым для комплексной реабилитации и абилитации инвалидов, в том числе детей-инвалидов</v>
      </c>
      <c r="B11" s="41">
        <f>'Реаб оборудование+оргтехника '!E81</f>
        <v>21371</v>
      </c>
      <c r="C11" s="41"/>
      <c r="D11" s="41">
        <f>'Реаб оборудование+оргтехника '!G81</f>
        <v>215.8</v>
      </c>
      <c r="F11">
        <f>'[1]Р ИТОГО'!$F$146</f>
        <v>5007.3999999999996</v>
      </c>
      <c r="G11">
        <f>'[1]Р ИТОГО'!$G$146</f>
        <v>50.5</v>
      </c>
      <c r="I11" s="76">
        <f t="shared" si="0"/>
        <v>16363.6</v>
      </c>
      <c r="J11" s="76">
        <f t="shared" si="1"/>
        <v>165.3</v>
      </c>
    </row>
    <row r="12" spans="1:54" hidden="1">
      <c r="A12" t="str">
        <f>'Реаб оборудование+оргтехника '!A177</f>
        <v>Мероприятие 4.1.3. Оснащение центров занятости населения, осуществляющих профессиональную реабилитацию инвалидов, компьютерной техникой, оргтехникой и программным обеспечением в целях организации реабилитационных мероприятий</v>
      </c>
      <c r="B12" s="41">
        <f>'Реаб оборудование+оргтехника '!H177</f>
        <v>0</v>
      </c>
      <c r="C12" s="41"/>
      <c r="D12" s="41">
        <f>'Реаб оборудование+оргтехника '!J177</f>
        <v>0</v>
      </c>
      <c r="F12">
        <f>'[1]Р ИТОГО'!$F$150</f>
        <v>301.60000000000002</v>
      </c>
      <c r="G12">
        <f>'[1]Р ИТОГО'!$G$150</f>
        <v>3</v>
      </c>
      <c r="I12" s="76">
        <f t="shared" si="0"/>
        <v>-301.60000000000002</v>
      </c>
      <c r="J12" s="76">
        <f t="shared" si="1"/>
        <v>-3</v>
      </c>
    </row>
    <row r="13" spans="1:54" hidden="1">
      <c r="A13" t="str">
        <f>'Медицинское оборудование'!M7</f>
        <v>Мероприятие 4.1.4. Оснащение медицинских организаций КГБУЗ «Городская детская больница № 1, г. Барнаул», КГБУЗ «Краевой психоневрологический детский санаторий», КГБУЗ «Детский санаторий «Медуница, г. Рубцовска», КГБУЗ «Городская детская поликлиника №5, г. Барнаула», КГБУЗ «Городская детская поликлиника №2, г. Бийска» медицинским  оборудованием для оказания медицинской реабилитации</v>
      </c>
      <c r="B13" s="41">
        <f>'Медицинское оборудование'!J7</f>
        <v>1413.4</v>
      </c>
      <c r="C13" s="41"/>
      <c r="D13" s="41">
        <f>'Медицинское оборудование'!L7</f>
        <v>106</v>
      </c>
      <c r="F13">
        <f>'[1]Р ИТОГО'!$F$154</f>
        <v>5423.9</v>
      </c>
      <c r="G13">
        <f>'[1]Р ИТОГО'!$G$154</f>
        <v>54.9</v>
      </c>
      <c r="I13" s="76">
        <f t="shared" si="0"/>
        <v>-4010.4999999999995</v>
      </c>
      <c r="J13" s="76">
        <f t="shared" si="1"/>
        <v>51.1</v>
      </c>
    </row>
    <row r="14" spans="1:54" hidden="1">
      <c r="A14" t="str">
        <f>'Реаб оборудование+оргтехника '!A178</f>
        <v>Мероприятие 4.1.5. Приобретение реабилитационного оборудования в целях организации технологии сопровождаемого проживания инвалидов</v>
      </c>
      <c r="B14" s="41">
        <f>'Реаб оборудование+оргтехника '!E178</f>
        <v>870.8832000000001</v>
      </c>
      <c r="C14" s="41"/>
      <c r="D14" s="41">
        <f>'Реаб оборудование+оргтехника '!G178</f>
        <v>8.7968000000000011</v>
      </c>
      <c r="F14">
        <f>'[1]Р ИТОГО'!$F$158</f>
        <v>870.9</v>
      </c>
      <c r="G14">
        <f>'[1]Р ИТОГО'!$G$158</f>
        <v>8.8000000000000007</v>
      </c>
      <c r="I14" s="76">
        <f t="shared" si="0"/>
        <v>-1.6799999999875581E-2</v>
      </c>
      <c r="J14" s="76">
        <f t="shared" si="1"/>
        <v>-3.1999999999996476E-3</v>
      </c>
    </row>
    <row r="15" spans="1:54" hidden="1">
      <c r="A15" t="str">
        <f>'Реаб оборудование+оргтехника '!A181</f>
        <v>Мероприятие 4.1.7. Оснащение библиотек Алтайского края реабилитационным оборудованием для оказания реабилитационных и абилитационных услуг (мероприятий) инвалидам и детям-инвалидам</v>
      </c>
      <c r="B15" s="41">
        <f>'Реаб оборудование+оргтехника '!E181</f>
        <v>767.2</v>
      </c>
      <c r="C15" s="41"/>
      <c r="D15" s="41">
        <f>'Реаб оборудование+оргтехника '!G181</f>
        <v>7.8</v>
      </c>
      <c r="F15">
        <f>'[1]Р ИТОГО'!$F$166</f>
        <v>767.2</v>
      </c>
      <c r="G15">
        <f>'[1]Р ИТОГО'!$G$166</f>
        <v>7.8</v>
      </c>
      <c r="I15" s="76">
        <f t="shared" si="0"/>
        <v>0</v>
      </c>
      <c r="J15" s="76">
        <f t="shared" si="1"/>
        <v>0</v>
      </c>
    </row>
    <row r="16" spans="1:54" hidden="1">
      <c r="A16" t="str">
        <f>'Реаб оборудование+оргтехника '!A187</f>
        <v>Мероприятие 4.1.12.Приобретение реаби-литационного обору-дования для развития адаптивной физиче-ской культуры и спорта</v>
      </c>
      <c r="B16" s="77">
        <f>'Реаб оборудование+оргтехника '!E187</f>
        <v>2970</v>
      </c>
      <c r="C16" s="77"/>
      <c r="D16" s="77">
        <f>'Реаб оборудование+оргтехника '!G187</f>
        <v>30</v>
      </c>
      <c r="E16" s="77"/>
      <c r="F16" s="77">
        <f>'[1]Р ИТОГО'!$F$170</f>
        <v>291.10000000000002</v>
      </c>
      <c r="G16">
        <f>'[1]Р ИТОГО'!$G$170</f>
        <v>2.9</v>
      </c>
      <c r="I16" s="76">
        <f t="shared" si="0"/>
        <v>2678.9</v>
      </c>
      <c r="J16" s="76">
        <f t="shared" si="1"/>
        <v>27.1</v>
      </c>
    </row>
    <row r="17" spans="1:10" hidden="1">
      <c r="A17" t="str">
        <f>'Медицинское оборудование'!M11</f>
        <v>Мероприятие 4.2.5. Оснащение медицинским оборудованием для медицинской реабилитации отделения комплексной реабилитации на 30 круглосуточных коек, открытого на базе КГБУЗ «Алтайский краевой клинический центр охраны материнства и детства», для детей с патологией нервной и опорно-двигательной систем:</v>
      </c>
      <c r="B17" s="41">
        <f>'Медицинское оборудование'!J11</f>
        <v>1222.8</v>
      </c>
      <c r="C17" s="41"/>
      <c r="D17" s="76">
        <f>'Медицинское оборудование'!L11</f>
        <v>17.079999999999998</v>
      </c>
      <c r="E17" s="76"/>
      <c r="F17" s="76">
        <f>'[1]Р ИТОГО'!$F$230</f>
        <v>1222.8</v>
      </c>
      <c r="G17" s="76">
        <f>'[1]Р ИТОГО'!$G$230</f>
        <v>12.4</v>
      </c>
      <c r="I17" s="76">
        <f t="shared" si="0"/>
        <v>0</v>
      </c>
      <c r="J17" s="76">
        <f t="shared" si="1"/>
        <v>4.6799999999999979</v>
      </c>
    </row>
    <row r="18" spans="1:10" hidden="1">
      <c r="A18" t="s">
        <v>165</v>
      </c>
      <c r="B18" s="41">
        <f>'Обучение специалистов'!E8</f>
        <v>0</v>
      </c>
      <c r="C18" s="41"/>
      <c r="D18" s="41">
        <f>'Обучение специалистов'!G8</f>
        <v>0</v>
      </c>
      <c r="F18">
        <f>'[1]Р ИТОГО'!$F$254</f>
        <v>387.6</v>
      </c>
      <c r="G18">
        <f>'[1]Р ИТОГО'!$G$254</f>
        <v>3.9</v>
      </c>
      <c r="I18" s="76">
        <f t="shared" si="0"/>
        <v>-387.6</v>
      </c>
      <c r="J18" s="76">
        <f t="shared" si="1"/>
        <v>-3.9</v>
      </c>
    </row>
    <row r="19" spans="1:10" hidden="1">
      <c r="A19" t="s">
        <v>166</v>
      </c>
      <c r="B19" s="41">
        <f>'Обучение специалистов'!E11</f>
        <v>150.47999999999999</v>
      </c>
      <c r="C19" s="41"/>
      <c r="D19" s="41">
        <f>'Обучение специалистов'!G11</f>
        <v>1.5200000000000102</v>
      </c>
      <c r="F19">
        <f>'[1]Р ИТОГО'!$F$258</f>
        <v>150.80000000000001</v>
      </c>
      <c r="G19">
        <f>'[1]Р ИТОГО'!$G$258</f>
        <v>1.5</v>
      </c>
      <c r="I19" s="76">
        <f t="shared" si="0"/>
        <v>-0.3200000000000216</v>
      </c>
      <c r="J19" s="76">
        <f t="shared" si="1"/>
        <v>2.0000000000010232E-2</v>
      </c>
    </row>
    <row r="20" spans="1:10" hidden="1">
      <c r="A20" t="s">
        <v>167</v>
      </c>
      <c r="B20" s="41">
        <f>'Обучение специалистов'!E12</f>
        <v>59.4</v>
      </c>
      <c r="C20" s="41"/>
      <c r="D20" s="41">
        <f>'Обучение специалистов'!G12</f>
        <v>0.6</v>
      </c>
      <c r="F20">
        <f>'[1]Р ИТОГО'!$F$262</f>
        <v>753.8</v>
      </c>
      <c r="G20">
        <f>'[1]Р ИТОГО'!$G$262</f>
        <v>7.6</v>
      </c>
      <c r="I20" s="76">
        <f t="shared" si="0"/>
        <v>-694.4</v>
      </c>
      <c r="J20" s="76">
        <f t="shared" si="1"/>
        <v>-7</v>
      </c>
    </row>
    <row r="21" spans="1:10" hidden="1">
      <c r="A21" t="s">
        <v>168</v>
      </c>
      <c r="B21" s="41">
        <f>'Обучение специалистов'!E13</f>
        <v>157.59315000000001</v>
      </c>
      <c r="C21" s="41"/>
      <c r="D21" s="41">
        <f>'Обучение специалистов'!G13</f>
        <v>1.5918499999999938</v>
      </c>
      <c r="F21">
        <f>'[1]Р ИТОГО'!$F$266</f>
        <v>157.6</v>
      </c>
      <c r="G21">
        <f>'[1]Р ИТОГО'!$G$266</f>
        <v>1.6</v>
      </c>
      <c r="I21" s="76">
        <f t="shared" si="0"/>
        <v>-6.8499999999858119E-3</v>
      </c>
      <c r="J21" s="76">
        <f t="shared" si="1"/>
        <v>-8.1500000000063189E-3</v>
      </c>
    </row>
    <row r="22" spans="1:10" hidden="1">
      <c r="A22" t="s">
        <v>169</v>
      </c>
      <c r="B22" s="41" t="e">
        <f>'Обучение специалистов'!#REF!</f>
        <v>#REF!</v>
      </c>
      <c r="C22" s="41"/>
      <c r="D22" s="41" t="e">
        <f>'Обучение специалистов'!#REF!</f>
        <v>#REF!</v>
      </c>
      <c r="F22">
        <f>'[1]Р ИТОГО'!$F$274</f>
        <v>143.6</v>
      </c>
      <c r="G22">
        <f>'[1]Р ИТОГО'!$G$274</f>
        <v>1.5</v>
      </c>
      <c r="I22" s="76" t="e">
        <f t="shared" si="0"/>
        <v>#REF!</v>
      </c>
      <c r="J22" s="76" t="e">
        <f t="shared" si="1"/>
        <v>#REF!</v>
      </c>
    </row>
    <row r="23" spans="1:10" hidden="1">
      <c r="A23" t="s">
        <v>170</v>
      </c>
      <c r="B23" s="41" t="e">
        <f>'Обучение специалистов'!#REF!</f>
        <v>#REF!</v>
      </c>
      <c r="C23" s="41"/>
      <c r="D23" s="41" t="e">
        <f>'Обучение специалистов'!#REF!</f>
        <v>#REF!</v>
      </c>
      <c r="F23">
        <f>'[1]Р ИТОГО'!$F$278</f>
        <v>100.7</v>
      </c>
      <c r="G23">
        <f>'[1]Р ИТОГО'!$G$278</f>
        <v>1</v>
      </c>
      <c r="I23" s="76" t="e">
        <f t="shared" si="0"/>
        <v>#REF!</v>
      </c>
      <c r="J23" s="76" t="e">
        <f t="shared" si="1"/>
        <v>#REF!</v>
      </c>
    </row>
    <row r="24" spans="1:10" hidden="1">
      <c r="A24" t="s">
        <v>171</v>
      </c>
      <c r="B24" s="41">
        <f>'Обучение специалистов'!E15</f>
        <v>0</v>
      </c>
      <c r="C24" s="41"/>
      <c r="D24" s="41">
        <f>'Обучение специалистов'!G15</f>
        <v>0</v>
      </c>
      <c r="F24">
        <f>'[1]Р ИТОГО'!$F$282</f>
        <v>19.8</v>
      </c>
      <c r="G24">
        <f>'[1]Р ИТОГО'!$G$282</f>
        <v>0.2</v>
      </c>
      <c r="I24" s="76">
        <f t="shared" si="0"/>
        <v>-19.8</v>
      </c>
      <c r="J24" s="76">
        <f t="shared" si="1"/>
        <v>-0.2</v>
      </c>
    </row>
    <row r="25" spans="1:10" hidden="1">
      <c r="A25" t="s">
        <v>172</v>
      </c>
      <c r="B25" s="41">
        <f>'Обучение специалистов'!E18</f>
        <v>0</v>
      </c>
      <c r="C25" s="41"/>
      <c r="D25" s="41">
        <f>'Обучение специалистов'!G18</f>
        <v>0</v>
      </c>
      <c r="F25">
        <f>'[1]Р ИТОГО'!$F$286</f>
        <v>17.8</v>
      </c>
      <c r="G25">
        <f>'[1]Р ИТОГО'!$G$286</f>
        <v>0.2</v>
      </c>
      <c r="I25" s="76">
        <f t="shared" si="0"/>
        <v>-17.8</v>
      </c>
      <c r="J25" s="76">
        <f t="shared" si="1"/>
        <v>-0.2</v>
      </c>
    </row>
    <row r="26" spans="1:10" hidden="1">
      <c r="B26" s="41"/>
      <c r="C26" s="41"/>
      <c r="D26" s="41"/>
      <c r="I26" s="76">
        <f t="shared" si="0"/>
        <v>0</v>
      </c>
      <c r="J26" s="76">
        <f t="shared" si="1"/>
        <v>0</v>
      </c>
    </row>
    <row r="27" spans="1:10" hidden="1">
      <c r="B27" s="41" t="e">
        <f>SUM(B9:B26)</f>
        <v>#REF!</v>
      </c>
      <c r="C27" s="76"/>
      <c r="D27" s="41" t="e">
        <f>SUM(D9:D26)</f>
        <v>#REF!</v>
      </c>
      <c r="E27" s="76"/>
      <c r="F27" s="76">
        <f t="shared" ref="F27:G27" si="2">SUM(F9:F26)</f>
        <v>23974.799999999992</v>
      </c>
      <c r="G27" s="76">
        <f t="shared" si="2"/>
        <v>242.20000000000002</v>
      </c>
      <c r="I27" s="76" t="e">
        <f t="shared" si="0"/>
        <v>#REF!</v>
      </c>
      <c r="J27" s="76" t="e">
        <f t="shared" si="1"/>
        <v>#REF!</v>
      </c>
    </row>
  </sheetData>
  <mergeCells count="11">
    <mergeCell ref="A1:AC1"/>
    <mergeCell ref="A3:A4"/>
    <mergeCell ref="B3:B4"/>
    <mergeCell ref="T3:X3"/>
    <mergeCell ref="Y3:AC3"/>
    <mergeCell ref="E3:I3"/>
    <mergeCell ref="J3:N3"/>
    <mergeCell ref="O3:S3"/>
    <mergeCell ref="C3:C4"/>
    <mergeCell ref="D3:D4"/>
    <mergeCell ref="A2:AC2"/>
  </mergeCells>
  <pageMargins left="0.31496062992125984" right="0.31496062992125984" top="0.82677165354330717" bottom="0.55118110236220474" header="0.31496062992125984" footer="0.31496062992125984"/>
  <pageSetup paperSize="9" scale="34" firstPageNumber="106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topLeftCell="C1" zoomScale="90" zoomScaleSheetLayoutView="90" workbookViewId="0">
      <selection activeCell="J6" sqref="J6"/>
    </sheetView>
  </sheetViews>
  <sheetFormatPr defaultRowHeight="15"/>
  <cols>
    <col min="1" max="1" width="13" style="2" customWidth="1"/>
    <col min="2" max="2" width="20.140625" style="2" customWidth="1"/>
    <col min="3" max="3" width="20.5703125" style="2" customWidth="1"/>
    <col min="4" max="4" width="23.7109375" style="2" customWidth="1"/>
    <col min="5" max="5" width="21.28515625" style="2" customWidth="1"/>
    <col min="6" max="7" width="20.7109375" style="2" customWidth="1"/>
    <col min="8" max="8" width="18.28515625" style="2" customWidth="1"/>
    <col min="9" max="9" width="16.28515625" style="2" customWidth="1"/>
    <col min="10" max="11" width="21" style="2" customWidth="1"/>
    <col min="12" max="12" width="20.7109375" style="2" customWidth="1"/>
  </cols>
  <sheetData>
    <row r="1" spans="1:12" ht="111" customHeight="1">
      <c r="A1" s="188" t="s">
        <v>44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61.5" customHeight="1">
      <c r="A2" s="214" t="s">
        <v>0</v>
      </c>
      <c r="B2" s="216" t="s">
        <v>54</v>
      </c>
      <c r="C2" s="216" t="s">
        <v>58</v>
      </c>
      <c r="D2" s="216" t="s">
        <v>56</v>
      </c>
      <c r="E2" s="216" t="s">
        <v>70</v>
      </c>
      <c r="F2" s="216" t="s">
        <v>71</v>
      </c>
      <c r="G2" s="216" t="s">
        <v>72</v>
      </c>
      <c r="H2" s="209" t="s">
        <v>49</v>
      </c>
      <c r="I2" s="213"/>
      <c r="J2" s="213"/>
      <c r="K2" s="213"/>
      <c r="L2" s="213"/>
    </row>
    <row r="3" spans="1:12" ht="177" customHeight="1">
      <c r="A3" s="199"/>
      <c r="B3" s="217"/>
      <c r="C3" s="217"/>
      <c r="D3" s="217"/>
      <c r="E3" s="217"/>
      <c r="F3" s="217"/>
      <c r="G3" s="217"/>
      <c r="H3" s="209" t="s">
        <v>18</v>
      </c>
      <c r="I3" s="209" t="s">
        <v>16</v>
      </c>
      <c r="J3" s="209" t="s">
        <v>17</v>
      </c>
      <c r="K3" s="209" t="s">
        <v>52</v>
      </c>
      <c r="L3" s="210"/>
    </row>
    <row r="4" spans="1:12" ht="105" customHeight="1">
      <c r="A4" s="215"/>
      <c r="B4" s="218"/>
      <c r="C4" s="218"/>
      <c r="D4" s="218"/>
      <c r="E4" s="218"/>
      <c r="F4" s="218"/>
      <c r="G4" s="218"/>
      <c r="H4" s="207"/>
      <c r="I4" s="207"/>
      <c r="J4" s="207"/>
      <c r="K4" s="12" t="s">
        <v>51</v>
      </c>
      <c r="L4" s="12" t="s">
        <v>50</v>
      </c>
    </row>
    <row r="5" spans="1:12" ht="22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24" customHeight="1">
      <c r="A6" s="7" t="s">
        <v>76</v>
      </c>
      <c r="B6" s="7"/>
      <c r="C6" s="7"/>
      <c r="D6" s="7"/>
      <c r="E6" s="7">
        <v>3440.4</v>
      </c>
      <c r="F6" s="7"/>
      <c r="G6" s="7">
        <v>34.799999999999997</v>
      </c>
      <c r="H6" s="7"/>
      <c r="I6" s="7" t="s">
        <v>362</v>
      </c>
      <c r="J6" s="7" t="s">
        <v>363</v>
      </c>
      <c r="K6" s="7">
        <v>3475.2</v>
      </c>
      <c r="L6" s="7">
        <v>3440.4</v>
      </c>
    </row>
    <row r="7" spans="1:12" ht="26.25" customHeight="1">
      <c r="A7" s="211" t="s">
        <v>48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14">
    <mergeCell ref="K3:L3"/>
    <mergeCell ref="A7:L7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51181102362204722" right="0.51181102362204722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Медицинское оборудование</vt:lpstr>
      <vt:lpstr>Реаб оборудование+оргтехника </vt:lpstr>
      <vt:lpstr>Обучение специалистов</vt:lpstr>
      <vt:lpstr>Таблица деньги все</vt:lpstr>
      <vt:lpstr>Информатизация</vt:lpstr>
      <vt:lpstr>'Медицинское оборудование'!Заголовки_для_печати</vt:lpstr>
      <vt:lpstr>'Обучение специалистов'!Заголовки_для_печати</vt:lpstr>
      <vt:lpstr>'Реаб оборудование+оргтехника '!Заголовки_для_печати</vt:lpstr>
      <vt:lpstr>Информатизация!Область_печати</vt:lpstr>
      <vt:lpstr>'Медицинское оборудование'!Область_печати</vt:lpstr>
      <vt:lpstr>'Обучение специалистов'!Область_печати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2020-04-30T09:48:06Z</dcterms:modified>
</cp:coreProperties>
</file>